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Armand\MVBC\"/>
    </mc:Choice>
  </mc:AlternateContent>
  <xr:revisionPtr revIDLastSave="0" documentId="8_{57AA08B2-12D0-409D-8833-724CE7FE9915}" xr6:coauthVersionLast="45" xr6:coauthVersionMax="45" xr10:uidLastSave="{00000000-0000-0000-0000-000000000000}"/>
  <bookViews>
    <workbookView xWindow="-110" yWindow="-110" windowWidth="19420" windowHeight="10420" tabRatio="804" activeTab="10" xr2:uid="{00000000-000D-0000-FFFF-FFFF00000000}"/>
  </bookViews>
  <sheets>
    <sheet name="CT River" sheetId="1" r:id="rId1"/>
    <sheet name="Lilly" sheetId="20" r:id="rId2"/>
    <sheet name="Winchester" sheetId="19" r:id="rId3"/>
    <sheet name="Candlewood" sheetId="18" r:id="rId4"/>
    <sheet name="Pachaug" sheetId="17" r:id="rId5"/>
    <sheet name="Beach" sheetId="16" r:id="rId6"/>
    <sheet name="Masapaug" sheetId="14" r:id="rId7"/>
    <sheet name="CT River 2" sheetId="52" r:id="rId8"/>
    <sheet name="Teams" sheetId="53" r:id="rId9"/>
    <sheet name="YTD" sheetId="2" r:id="rId10"/>
    <sheet name="Report" sheetId="51" r:id="rId11"/>
  </sheets>
  <externalReferences>
    <externalReference r:id="rId12"/>
    <externalReference r:id="rId13"/>
  </externalReferences>
  <definedNames>
    <definedName name="_xlnm._FilterDatabase" localSheetId="9" hidden="1">YTD!$A$15:$B$36</definedName>
    <definedName name="cr_frmpatchaug_pachaug" localSheetId="5">Beach!$A$1:$L$24</definedName>
    <definedName name="cr_frmpatchaug_pachaug" localSheetId="3">Candlewood!$A$1:$L$24</definedName>
    <definedName name="cr_frmpatchaug_pachaug" localSheetId="1">Lilly!$A$1:$N$26</definedName>
    <definedName name="cr_frmpatchaug_pachaug" localSheetId="6">Masapaug!$A$1:$L$24</definedName>
    <definedName name="cr_frmpatchaug_pachaug" localSheetId="4">Pachaug!$A$1:$L$24</definedName>
    <definedName name="cr_frmpatchaug_pachaug" localSheetId="2">Winchester!$A$1:$L$24</definedName>
    <definedName name="_xlnm.Print_Area" localSheetId="5">Beach!$A$1:$Q$35</definedName>
    <definedName name="_xlnm.Print_Area" localSheetId="3">Candlewood!$A$1:$Q$36</definedName>
    <definedName name="_xlnm.Print_Area" localSheetId="0">'CT River'!$A$1:$Q$34</definedName>
    <definedName name="_xlnm.Print_Area" localSheetId="1">Lilly!$A$1:$Q$34</definedName>
    <definedName name="_xlnm.Print_Area" localSheetId="6">Masapaug!$A$1:$Q$34</definedName>
    <definedName name="_xlnm.Print_Area" localSheetId="4">Pachaug!$A$1:$Q$34</definedName>
    <definedName name="_xlnm.Print_Area" localSheetId="10">Report!$A$1:$L$29</definedName>
    <definedName name="_xlnm.Print_Area" localSheetId="2">Winchester!$A$1:$Q$35</definedName>
    <definedName name="Pts._YTD">YTD!$B$10:$W$10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51" l="1"/>
  <c r="C26" i="51"/>
  <c r="B25" i="51"/>
  <c r="B26" i="51"/>
  <c r="A25" i="51"/>
  <c r="A26" i="51"/>
  <c r="C6" i="51" l="1"/>
  <c r="C7" i="5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5" i="51"/>
  <c r="C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5" i="51"/>
  <c r="A39" i="2" l="1"/>
  <c r="A38" i="2"/>
  <c r="A37" i="2"/>
  <c r="X1" i="2" l="1"/>
  <c r="J39" i="2" l="1"/>
  <c r="I39" i="2"/>
  <c r="J38" i="2"/>
  <c r="I38" i="2"/>
  <c r="J37" i="2"/>
  <c r="I37" i="2"/>
  <c r="Z9" i="2"/>
  <c r="Y9" i="2"/>
  <c r="X9" i="2"/>
  <c r="Z8" i="2"/>
  <c r="Y8" i="2"/>
  <c r="X8" i="2"/>
  <c r="Z7" i="2"/>
  <c r="Y7" i="2"/>
  <c r="X7" i="2"/>
  <c r="Z6" i="2"/>
  <c r="Y6" i="2"/>
  <c r="X6" i="2"/>
  <c r="Z5" i="2"/>
  <c r="Y5" i="2"/>
  <c r="X5" i="2"/>
  <c r="Z4" i="2"/>
  <c r="Y4" i="2"/>
  <c r="X4" i="2"/>
  <c r="Z3" i="2"/>
  <c r="Y3" i="2"/>
  <c r="X3" i="2"/>
  <c r="Z2" i="2"/>
  <c r="Y2" i="2"/>
  <c r="X2" i="2"/>
  <c r="Z1" i="2"/>
  <c r="Y1" i="2"/>
  <c r="Z10" i="2" l="1"/>
  <c r="C39" i="2" s="1"/>
  <c r="X10" i="2"/>
  <c r="C37" i="2" s="1"/>
  <c r="Y10" i="2"/>
  <c r="C38" i="2" s="1"/>
  <c r="E14" i="51"/>
  <c r="E13" i="51"/>
  <c r="E11" i="51"/>
  <c r="E10" i="51"/>
  <c r="E7" i="51"/>
  <c r="E6" i="51"/>
  <c r="E5" i="51"/>
  <c r="A116" i="53" l="1"/>
  <c r="B116" i="53"/>
  <c r="C116" i="53"/>
  <c r="D116" i="53"/>
  <c r="A117" i="53"/>
  <c r="B117" i="53"/>
  <c r="C117" i="53"/>
  <c r="D117" i="53"/>
  <c r="A118" i="53"/>
  <c r="B118" i="53"/>
  <c r="C118" i="53"/>
  <c r="D118" i="53"/>
  <c r="A119" i="53"/>
  <c r="B119" i="53"/>
  <c r="C119" i="53"/>
  <c r="D119" i="53"/>
  <c r="K94" i="53"/>
  <c r="L94" i="53" s="1"/>
  <c r="K95" i="53"/>
  <c r="L95" i="53" s="1"/>
  <c r="K96" i="53"/>
  <c r="L96" i="53" s="1"/>
  <c r="K97" i="53"/>
  <c r="L97" i="53" s="1"/>
  <c r="O68" i="2" l="1"/>
  <c r="M68" i="2"/>
  <c r="K68" i="2"/>
  <c r="I68" i="2"/>
  <c r="G68" i="2"/>
  <c r="E68" i="2"/>
  <c r="C68" i="2"/>
  <c r="F21" i="20" l="1"/>
  <c r="F22" i="19" l="1"/>
  <c r="F21" i="19"/>
  <c r="F20" i="19"/>
  <c r="F19" i="19"/>
  <c r="F18" i="19"/>
  <c r="F14" i="19"/>
  <c r="F13" i="19"/>
  <c r="F12" i="19"/>
  <c r="F11" i="19"/>
  <c r="F10" i="19"/>
  <c r="F9" i="19"/>
  <c r="F8" i="19"/>
  <c r="F7" i="19"/>
  <c r="F6" i="19"/>
  <c r="F5" i="19"/>
  <c r="F4" i="19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3" i="1"/>
  <c r="F4" i="1"/>
  <c r="X100" i="2" l="1"/>
  <c r="X99" i="2"/>
  <c r="X98" i="2"/>
  <c r="X97" i="2"/>
  <c r="X79" i="2"/>
  <c r="X90" i="2"/>
  <c r="X102" i="2"/>
  <c r="X87" i="2"/>
  <c r="X91" i="2"/>
  <c r="X83" i="2"/>
  <c r="X88" i="2"/>
  <c r="X85" i="2"/>
  <c r="X101" i="2"/>
  <c r="X82" i="2"/>
  <c r="X92" i="2"/>
  <c r="X96" i="2"/>
  <c r="X95" i="2"/>
  <c r="X94" i="2"/>
  <c r="X93" i="2"/>
  <c r="X89" i="2"/>
  <c r="X86" i="2"/>
  <c r="X84" i="2"/>
  <c r="X81" i="2"/>
  <c r="X80" i="2"/>
  <c r="X78" i="2"/>
  <c r="X77" i="2"/>
  <c r="W84" i="2"/>
  <c r="W81" i="2"/>
  <c r="W80" i="2"/>
  <c r="W78" i="2"/>
  <c r="W77" i="2"/>
  <c r="U86" i="2"/>
  <c r="U90" i="2"/>
  <c r="U83" i="2"/>
  <c r="U87" i="2"/>
  <c r="U79" i="2"/>
  <c r="U88" i="2"/>
  <c r="U100" i="2"/>
  <c r="U89" i="2"/>
  <c r="U84" i="2"/>
  <c r="U82" i="2"/>
  <c r="U91" i="2"/>
  <c r="U95" i="2"/>
  <c r="U94" i="2"/>
  <c r="U93" i="2"/>
  <c r="U92" i="2"/>
  <c r="U96" i="2"/>
  <c r="U85" i="2"/>
  <c r="U102" i="2"/>
  <c r="U81" i="2"/>
  <c r="U80" i="2"/>
  <c r="U78" i="2"/>
  <c r="U101" i="2"/>
  <c r="U77" i="2"/>
  <c r="U99" i="2"/>
  <c r="U98" i="2"/>
  <c r="U97" i="2"/>
  <c r="R98" i="2"/>
  <c r="R96" i="2"/>
  <c r="R79" i="2"/>
  <c r="R89" i="2"/>
  <c r="R90" i="2"/>
  <c r="R84" i="2"/>
  <c r="R80" i="2"/>
  <c r="R88" i="2"/>
  <c r="R97" i="2"/>
  <c r="R77" i="2"/>
  <c r="R81" i="2"/>
  <c r="R86" i="2"/>
  <c r="R83" i="2"/>
  <c r="R87" i="2"/>
  <c r="R85" i="2"/>
  <c r="R100" i="2"/>
  <c r="R82" i="2"/>
  <c r="R92" i="2"/>
  <c r="R95" i="2"/>
  <c r="R94" i="2"/>
  <c r="R93" i="2"/>
  <c r="R91" i="2"/>
  <c r="R102" i="2"/>
  <c r="H12" i="51" s="1"/>
  <c r="R99" i="2"/>
  <c r="R101" i="2"/>
  <c r="R78" i="2"/>
  <c r="Q96" i="2"/>
  <c r="Q79" i="2"/>
  <c r="Q89" i="2"/>
  <c r="Q90" i="2"/>
  <c r="Q84" i="2"/>
  <c r="Q80" i="2"/>
  <c r="Q88" i="2"/>
  <c r="Q97" i="2"/>
  <c r="Q77" i="2"/>
  <c r="Q98" i="2"/>
  <c r="Q81" i="2"/>
  <c r="Q86" i="2"/>
  <c r="Q83" i="2"/>
  <c r="Q87" i="2"/>
  <c r="Q85" i="2"/>
  <c r="Q100" i="2"/>
  <c r="Q82" i="2"/>
  <c r="Q92" i="2"/>
  <c r="Q95" i="2"/>
  <c r="Q94" i="2"/>
  <c r="Q93" i="2"/>
  <c r="Q91" i="2"/>
  <c r="Q102" i="2"/>
  <c r="G12" i="51" s="1"/>
  <c r="Q99" i="2"/>
  <c r="Q101" i="2"/>
  <c r="Q78" i="2"/>
  <c r="O100" i="2"/>
  <c r="O99" i="2"/>
  <c r="O98" i="2"/>
  <c r="O97" i="2"/>
  <c r="O78" i="2"/>
  <c r="O89" i="2"/>
  <c r="O90" i="2"/>
  <c r="O86" i="2"/>
  <c r="O91" i="2"/>
  <c r="O82" i="2"/>
  <c r="O87" i="2"/>
  <c r="O84" i="2"/>
  <c r="O101" i="2"/>
  <c r="O81" i="2"/>
  <c r="O92" i="2"/>
  <c r="O96" i="2"/>
  <c r="O95" i="2"/>
  <c r="O94" i="2"/>
  <c r="O93" i="2"/>
  <c r="O88" i="2"/>
  <c r="O85" i="2"/>
  <c r="O83" i="2"/>
  <c r="O80" i="2"/>
  <c r="O79" i="2"/>
  <c r="O77" i="2"/>
  <c r="O102" i="2"/>
  <c r="N100" i="2"/>
  <c r="N99" i="2"/>
  <c r="N98" i="2"/>
  <c r="N97" i="2"/>
  <c r="N78" i="2"/>
  <c r="N89" i="2"/>
  <c r="N90" i="2"/>
  <c r="N86" i="2"/>
  <c r="N91" i="2"/>
  <c r="N82" i="2"/>
  <c r="N87" i="2"/>
  <c r="N84" i="2"/>
  <c r="N101" i="2"/>
  <c r="I77" i="2"/>
  <c r="I97" i="2"/>
  <c r="I90" i="2"/>
  <c r="I91" i="2"/>
  <c r="I87" i="2"/>
  <c r="I92" i="2"/>
  <c r="I83" i="2"/>
  <c r="I88" i="2"/>
  <c r="I85" i="2"/>
  <c r="I101" i="2"/>
  <c r="I82" i="2"/>
  <c r="I102" i="2"/>
  <c r="I96" i="2"/>
  <c r="I95" i="2"/>
  <c r="I94" i="2"/>
  <c r="I93" i="2"/>
  <c r="I89" i="2"/>
  <c r="I86" i="2"/>
  <c r="I84" i="2"/>
  <c r="I81" i="2"/>
  <c r="I80" i="2"/>
  <c r="I78" i="2"/>
  <c r="L97" i="2"/>
  <c r="L96" i="2"/>
  <c r="L95" i="2"/>
  <c r="L78" i="2"/>
  <c r="L88" i="2"/>
  <c r="L89" i="2"/>
  <c r="L102" i="2"/>
  <c r="L90" i="2"/>
  <c r="L82" i="2"/>
  <c r="L86" i="2"/>
  <c r="L84" i="2"/>
  <c r="L99" i="2"/>
  <c r="L81" i="2"/>
  <c r="L91" i="2"/>
  <c r="L100" i="2"/>
  <c r="L94" i="2"/>
  <c r="L93" i="2"/>
  <c r="L92" i="2"/>
  <c r="L87" i="2"/>
  <c r="L85" i="2"/>
  <c r="L83" i="2"/>
  <c r="L80" i="2"/>
  <c r="L79" i="2"/>
  <c r="L77" i="2"/>
  <c r="L101" i="2"/>
  <c r="L98" i="2"/>
  <c r="K98" i="2"/>
  <c r="K85" i="2"/>
  <c r="K83" i="2"/>
  <c r="K80" i="2"/>
  <c r="I100" i="2"/>
  <c r="I99" i="2"/>
  <c r="I98" i="2"/>
  <c r="I79" i="2"/>
  <c r="H100" i="2"/>
  <c r="H99" i="2"/>
  <c r="H98" i="2"/>
  <c r="H97" i="2"/>
  <c r="H79" i="2"/>
  <c r="H90" i="2"/>
  <c r="H91" i="2"/>
  <c r="F100" i="2"/>
  <c r="F99" i="2"/>
  <c r="F98" i="2"/>
  <c r="F97" i="2"/>
  <c r="F79" i="2"/>
  <c r="F90" i="2"/>
  <c r="F91" i="2"/>
  <c r="F87" i="2"/>
  <c r="F92" i="2"/>
  <c r="F83" i="2"/>
  <c r="F88" i="2"/>
  <c r="F85" i="2"/>
  <c r="F101" i="2"/>
  <c r="F82" i="2"/>
  <c r="F102" i="2"/>
  <c r="F96" i="2"/>
  <c r="F95" i="2"/>
  <c r="F94" i="2"/>
  <c r="F93" i="2"/>
  <c r="F89" i="2"/>
  <c r="F86" i="2"/>
  <c r="F84" i="2"/>
  <c r="F81" i="2"/>
  <c r="F80" i="2"/>
  <c r="F78" i="2"/>
  <c r="E100" i="2"/>
  <c r="E99" i="2"/>
  <c r="E98" i="2"/>
  <c r="E97" i="2"/>
  <c r="E79" i="2"/>
  <c r="E90" i="2"/>
  <c r="E91" i="2"/>
  <c r="E87" i="2"/>
  <c r="E88" i="2"/>
  <c r="E85" i="2"/>
  <c r="E101" i="2"/>
  <c r="E82" i="2"/>
  <c r="E102" i="2"/>
  <c r="E96" i="2"/>
  <c r="E95" i="2"/>
  <c r="E94" i="2"/>
  <c r="E93" i="2"/>
  <c r="E89" i="2"/>
  <c r="E86" i="2"/>
  <c r="E84" i="2"/>
  <c r="E81" i="2"/>
  <c r="E80" i="2"/>
  <c r="E78" i="2"/>
  <c r="E77" i="2"/>
  <c r="I12" i="51" l="1"/>
  <c r="X103" i="2"/>
  <c r="H15" i="51" s="1"/>
  <c r="U103" i="2"/>
  <c r="H14" i="51" s="1"/>
  <c r="I103" i="2"/>
  <c r="H7" i="51" s="1"/>
  <c r="O103" i="2"/>
  <c r="H11" i="51" s="1"/>
  <c r="L103" i="2"/>
  <c r="H10" i="51" s="1"/>
  <c r="E103" i="2"/>
  <c r="G6" i="51" s="1"/>
  <c r="Q103" i="2"/>
  <c r="G13" i="51" s="1"/>
  <c r="R103" i="2"/>
  <c r="H13" i="51" s="1"/>
  <c r="F103" i="2"/>
  <c r="H6" i="51" s="1"/>
  <c r="C101" i="2"/>
  <c r="C100" i="2"/>
  <c r="C99" i="2"/>
  <c r="C98" i="2"/>
  <c r="C79" i="2"/>
  <c r="C90" i="2"/>
  <c r="C91" i="2"/>
  <c r="C87" i="2"/>
  <c r="C92" i="2"/>
  <c r="C83" i="2"/>
  <c r="C88" i="2"/>
  <c r="C85" i="2"/>
  <c r="C102" i="2"/>
  <c r="C82" i="2"/>
  <c r="C93" i="2"/>
  <c r="C97" i="2"/>
  <c r="C96" i="2"/>
  <c r="C95" i="2"/>
  <c r="C94" i="2"/>
  <c r="C89" i="2"/>
  <c r="C86" i="2"/>
  <c r="C84" i="2"/>
  <c r="C81" i="2"/>
  <c r="C80" i="2"/>
  <c r="C78" i="2"/>
  <c r="C77" i="2"/>
  <c r="B101" i="2"/>
  <c r="B100" i="2"/>
  <c r="B99" i="2"/>
  <c r="B98" i="2"/>
  <c r="B79" i="2"/>
  <c r="B90" i="2"/>
  <c r="B91" i="2"/>
  <c r="B87" i="2"/>
  <c r="B92" i="2"/>
  <c r="B83" i="2"/>
  <c r="B88" i="2"/>
  <c r="B85" i="2"/>
  <c r="B102" i="2"/>
  <c r="B82" i="2"/>
  <c r="B93" i="2"/>
  <c r="B97" i="2"/>
  <c r="B96" i="2"/>
  <c r="B95" i="2"/>
  <c r="B94" i="2"/>
  <c r="B89" i="2"/>
  <c r="B86" i="2"/>
  <c r="B84" i="2"/>
  <c r="B81" i="2"/>
  <c r="B80" i="2"/>
  <c r="B78" i="2"/>
  <c r="B77" i="2"/>
  <c r="E92" i="2"/>
  <c r="E83" i="2"/>
  <c r="I13" i="51" l="1"/>
  <c r="I6" i="51"/>
  <c r="C103" i="2"/>
  <c r="H5" i="51" s="1"/>
  <c r="B103" i="2"/>
  <c r="G5" i="51" s="1"/>
  <c r="S49" i="2"/>
  <c r="E52" i="2"/>
  <c r="A48" i="2"/>
  <c r="A47" i="2"/>
  <c r="C47" i="2"/>
  <c r="E47" i="2"/>
  <c r="G47" i="2"/>
  <c r="I47" i="2"/>
  <c r="K47" i="2"/>
  <c r="M47" i="2"/>
  <c r="O47" i="2"/>
  <c r="S47" i="2"/>
  <c r="K7" i="51" s="1"/>
  <c r="C48" i="2"/>
  <c r="E48" i="2"/>
  <c r="G48" i="2"/>
  <c r="I48" i="2"/>
  <c r="K48" i="2"/>
  <c r="M48" i="2"/>
  <c r="O48" i="2"/>
  <c r="S48" i="2"/>
  <c r="A49" i="2"/>
  <c r="C49" i="2"/>
  <c r="E49" i="2"/>
  <c r="G49" i="2"/>
  <c r="I49" i="2"/>
  <c r="K49" i="2"/>
  <c r="M49" i="2"/>
  <c r="O49" i="2"/>
  <c r="A50" i="2"/>
  <c r="C50" i="2"/>
  <c r="E50" i="2"/>
  <c r="G50" i="2"/>
  <c r="I50" i="2"/>
  <c r="K50" i="2"/>
  <c r="M50" i="2"/>
  <c r="O50" i="2"/>
  <c r="S50" i="2"/>
  <c r="A51" i="2"/>
  <c r="C51" i="2"/>
  <c r="E51" i="2"/>
  <c r="G51" i="2"/>
  <c r="I51" i="2"/>
  <c r="K51" i="2"/>
  <c r="M51" i="2"/>
  <c r="O51" i="2"/>
  <c r="S51" i="2"/>
  <c r="A52" i="2"/>
  <c r="C52" i="2"/>
  <c r="G52" i="2"/>
  <c r="I52" i="2"/>
  <c r="K52" i="2"/>
  <c r="M52" i="2"/>
  <c r="O52" i="2"/>
  <c r="S52" i="2"/>
  <c r="A53" i="2"/>
  <c r="C53" i="2"/>
  <c r="E53" i="2"/>
  <c r="G53" i="2"/>
  <c r="I53" i="2"/>
  <c r="K53" i="2"/>
  <c r="M53" i="2"/>
  <c r="O53" i="2"/>
  <c r="S53" i="2"/>
  <c r="A54" i="2"/>
  <c r="C54" i="2"/>
  <c r="E54" i="2"/>
  <c r="G54" i="2"/>
  <c r="I54" i="2"/>
  <c r="K54" i="2"/>
  <c r="M54" i="2"/>
  <c r="O54" i="2"/>
  <c r="S54" i="2"/>
  <c r="A55" i="2"/>
  <c r="C55" i="2"/>
  <c r="E55" i="2"/>
  <c r="G55" i="2"/>
  <c r="I55" i="2"/>
  <c r="K55" i="2"/>
  <c r="M55" i="2"/>
  <c r="O55" i="2"/>
  <c r="S55" i="2"/>
  <c r="A56" i="2"/>
  <c r="C56" i="2"/>
  <c r="E56" i="2"/>
  <c r="G56" i="2"/>
  <c r="I56" i="2"/>
  <c r="K56" i="2"/>
  <c r="M56" i="2"/>
  <c r="O56" i="2"/>
  <c r="S56" i="2"/>
  <c r="A57" i="2"/>
  <c r="C57" i="2"/>
  <c r="E57" i="2"/>
  <c r="G57" i="2"/>
  <c r="I57" i="2"/>
  <c r="K57" i="2"/>
  <c r="M57" i="2"/>
  <c r="O57" i="2"/>
  <c r="S57" i="2"/>
  <c r="A58" i="2"/>
  <c r="C58" i="2"/>
  <c r="E58" i="2"/>
  <c r="G58" i="2"/>
  <c r="I58" i="2"/>
  <c r="K58" i="2"/>
  <c r="M58" i="2"/>
  <c r="O58" i="2"/>
  <c r="S58" i="2"/>
  <c r="A59" i="2"/>
  <c r="C59" i="2"/>
  <c r="E59" i="2"/>
  <c r="G59" i="2"/>
  <c r="I59" i="2"/>
  <c r="K59" i="2"/>
  <c r="M59" i="2"/>
  <c r="O59" i="2"/>
  <c r="S59" i="2"/>
  <c r="A60" i="2"/>
  <c r="C60" i="2"/>
  <c r="E60" i="2"/>
  <c r="G60" i="2"/>
  <c r="I60" i="2"/>
  <c r="K60" i="2"/>
  <c r="M60" i="2"/>
  <c r="O60" i="2"/>
  <c r="S60" i="2"/>
  <c r="A61" i="2"/>
  <c r="C61" i="2"/>
  <c r="E61" i="2"/>
  <c r="G61" i="2"/>
  <c r="I61" i="2"/>
  <c r="K61" i="2"/>
  <c r="M61" i="2"/>
  <c r="O61" i="2"/>
  <c r="S61" i="2"/>
  <c r="A62" i="2"/>
  <c r="C62" i="2"/>
  <c r="E62" i="2"/>
  <c r="G62" i="2"/>
  <c r="I62" i="2"/>
  <c r="K62" i="2"/>
  <c r="M62" i="2"/>
  <c r="O62" i="2"/>
  <c r="S62" i="2"/>
  <c r="A63" i="2"/>
  <c r="C63" i="2"/>
  <c r="E63" i="2"/>
  <c r="G63" i="2"/>
  <c r="I63" i="2"/>
  <c r="K63" i="2"/>
  <c r="M63" i="2"/>
  <c r="O63" i="2"/>
  <c r="S63" i="2"/>
  <c r="A64" i="2"/>
  <c r="C64" i="2"/>
  <c r="E64" i="2"/>
  <c r="G64" i="2"/>
  <c r="I64" i="2"/>
  <c r="K64" i="2"/>
  <c r="M64" i="2"/>
  <c r="O64" i="2"/>
  <c r="S64" i="2"/>
  <c r="A65" i="2"/>
  <c r="C65" i="2"/>
  <c r="E65" i="2"/>
  <c r="G65" i="2"/>
  <c r="I65" i="2"/>
  <c r="K65" i="2"/>
  <c r="M65" i="2"/>
  <c r="O65" i="2"/>
  <c r="S65" i="2"/>
  <c r="I5" i="51" l="1"/>
  <c r="S72" i="2"/>
  <c r="S71" i="2"/>
  <c r="S70" i="2"/>
  <c r="S69" i="2"/>
  <c r="S68" i="2"/>
  <c r="K14" i="51" s="1"/>
  <c r="S67" i="2"/>
  <c r="K20" i="51" s="1"/>
  <c r="S66" i="2"/>
  <c r="K12" i="51" s="1"/>
  <c r="K17" i="51"/>
  <c r="K25" i="51"/>
  <c r="K18" i="51"/>
  <c r="K10" i="51"/>
  <c r="K16" i="51"/>
  <c r="K19" i="51"/>
  <c r="K5" i="51"/>
  <c r="K11" i="51"/>
  <c r="K21" i="51"/>
  <c r="K9" i="51"/>
  <c r="K6" i="51"/>
  <c r="K15" i="51"/>
  <c r="F25" i="52"/>
  <c r="Q25" i="52" s="1"/>
  <c r="F24" i="52"/>
  <c r="Q24" i="52" s="1"/>
  <c r="F23" i="52"/>
  <c r="F22" i="52"/>
  <c r="Q22" i="52" s="1"/>
  <c r="F21" i="52"/>
  <c r="F20" i="52"/>
  <c r="F19" i="52"/>
  <c r="F18" i="52"/>
  <c r="F17" i="52"/>
  <c r="Q17" i="52" s="1"/>
  <c r="F16" i="52"/>
  <c r="F15" i="52"/>
  <c r="F14" i="52"/>
  <c r="Q14" i="52" s="1"/>
  <c r="F13" i="52"/>
  <c r="Q13" i="52" s="1"/>
  <c r="F12" i="52"/>
  <c r="Q12" i="52" s="1"/>
  <c r="F11" i="52"/>
  <c r="Q11" i="52" s="1"/>
  <c r="Q10" i="52"/>
  <c r="F9" i="52"/>
  <c r="Q9" i="52" s="1"/>
  <c r="F8" i="52"/>
  <c r="F7" i="52"/>
  <c r="Q7" i="52" s="1"/>
  <c r="F6" i="52"/>
  <c r="Q6" i="52" s="1"/>
  <c r="F5" i="52"/>
  <c r="Q5" i="52" s="1"/>
  <c r="F4" i="52"/>
  <c r="F25" i="14"/>
  <c r="Q25" i="14" s="1"/>
  <c r="F24" i="14"/>
  <c r="Q24" i="14" s="1"/>
  <c r="F23" i="14"/>
  <c r="F22" i="14"/>
  <c r="Q22" i="14" s="1"/>
  <c r="F21" i="14"/>
  <c r="Q21" i="14" s="1"/>
  <c r="F20" i="14"/>
  <c r="Q20" i="14" s="1"/>
  <c r="F19" i="14"/>
  <c r="F18" i="14"/>
  <c r="Q18" i="14" s="1"/>
  <c r="F17" i="14"/>
  <c r="Q17" i="14" s="1"/>
  <c r="F16" i="14"/>
  <c r="F15" i="14"/>
  <c r="Q15" i="14" s="1"/>
  <c r="F14" i="14"/>
  <c r="Q13" i="14"/>
  <c r="F12" i="14"/>
  <c r="Q12" i="14" s="1"/>
  <c r="F11" i="14"/>
  <c r="P11" i="14" s="1"/>
  <c r="F10" i="14"/>
  <c r="Q10" i="14" s="1"/>
  <c r="F9" i="14"/>
  <c r="Q9" i="14" s="1"/>
  <c r="F8" i="14"/>
  <c r="Q8" i="14" s="1"/>
  <c r="Q7" i="14"/>
  <c r="F5" i="14"/>
  <c r="Q5" i="14" s="1"/>
  <c r="F4" i="14"/>
  <c r="Q4" i="14" s="1"/>
  <c r="F23" i="16"/>
  <c r="F22" i="16"/>
  <c r="F21" i="16"/>
  <c r="Q21" i="16" s="1"/>
  <c r="F20" i="16"/>
  <c r="F19" i="16"/>
  <c r="Q19" i="16" s="1"/>
  <c r="F18" i="16"/>
  <c r="F17" i="16"/>
  <c r="Q17" i="16" s="1"/>
  <c r="F16" i="16"/>
  <c r="F15" i="16"/>
  <c r="Q15" i="16" s="1"/>
  <c r="F14" i="16"/>
  <c r="Q14" i="16" s="1"/>
  <c r="F13" i="16"/>
  <c r="Q13" i="16" s="1"/>
  <c r="F12" i="16"/>
  <c r="F11" i="16"/>
  <c r="P11" i="16" s="1"/>
  <c r="F10" i="16"/>
  <c r="Q10" i="16" s="1"/>
  <c r="F9" i="16"/>
  <c r="F7" i="16"/>
  <c r="Q7" i="16" s="1"/>
  <c r="F6" i="16"/>
  <c r="F5" i="16"/>
  <c r="F4" i="16"/>
  <c r="Q4" i="16" s="1"/>
  <c r="F25" i="17"/>
  <c r="Q25" i="17" s="1"/>
  <c r="F24" i="17"/>
  <c r="Q24" i="17" s="1"/>
  <c r="Q23" i="17"/>
  <c r="F22" i="17"/>
  <c r="Q22" i="17" s="1"/>
  <c r="F21" i="17"/>
  <c r="F20" i="17"/>
  <c r="F19" i="17"/>
  <c r="F18" i="17"/>
  <c r="F17" i="17"/>
  <c r="Q17" i="17" s="1"/>
  <c r="F16" i="17"/>
  <c r="Q16" i="17" s="1"/>
  <c r="F15" i="17"/>
  <c r="Q15" i="17" s="1"/>
  <c r="F14" i="17"/>
  <c r="Q14" i="17" s="1"/>
  <c r="F13" i="17"/>
  <c r="F12" i="17"/>
  <c r="F11" i="17"/>
  <c r="Q11" i="17" s="1"/>
  <c r="F10" i="17"/>
  <c r="F9" i="17"/>
  <c r="P9" i="17" s="1"/>
  <c r="F8" i="17"/>
  <c r="F7" i="17"/>
  <c r="Q7" i="17" s="1"/>
  <c r="P5" i="17"/>
  <c r="F4" i="17"/>
  <c r="Q4" i="17" s="1"/>
  <c r="F25" i="18"/>
  <c r="F24" i="18"/>
  <c r="Q24" i="18" s="1"/>
  <c r="F23" i="18"/>
  <c r="Q23" i="18" s="1"/>
  <c r="F22" i="18"/>
  <c r="Q22" i="18" s="1"/>
  <c r="F21" i="18"/>
  <c r="F20" i="18"/>
  <c r="Q20" i="18" s="1"/>
  <c r="F19" i="18"/>
  <c r="Q19" i="18" s="1"/>
  <c r="F18" i="18"/>
  <c r="F17" i="18"/>
  <c r="Q17" i="18" s="1"/>
  <c r="F16" i="18"/>
  <c r="Q16" i="18" s="1"/>
  <c r="F15" i="18"/>
  <c r="F14" i="18"/>
  <c r="F13" i="18"/>
  <c r="Q12" i="18"/>
  <c r="F11" i="18"/>
  <c r="F10" i="18"/>
  <c r="F9" i="18"/>
  <c r="Q9" i="18" s="1"/>
  <c r="F7" i="18"/>
  <c r="Q7" i="18" s="1"/>
  <c r="F6" i="18"/>
  <c r="P6" i="18" s="1"/>
  <c r="F5" i="18"/>
  <c r="Q5" i="18" s="1"/>
  <c r="F4" i="18"/>
  <c r="F25" i="1"/>
  <c r="F24" i="1"/>
  <c r="Q24" i="1" s="1"/>
  <c r="Q20" i="1"/>
  <c r="Q19" i="1"/>
  <c r="Q18" i="1"/>
  <c r="Q17" i="1"/>
  <c r="Q15" i="1"/>
  <c r="Q14" i="1"/>
  <c r="Q12" i="1"/>
  <c r="Q10" i="1"/>
  <c r="Q9" i="1"/>
  <c r="Q8" i="1"/>
  <c r="P6" i="1"/>
  <c r="Q5" i="1"/>
  <c r="F25" i="20"/>
  <c r="Q25" i="20" s="1"/>
  <c r="F24" i="20"/>
  <c r="Q24" i="20" s="1"/>
  <c r="F22" i="20"/>
  <c r="Q22" i="20" s="1"/>
  <c r="F20" i="20"/>
  <c r="F19" i="20"/>
  <c r="Q19" i="20" s="1"/>
  <c r="F18" i="20"/>
  <c r="Q18" i="20" s="1"/>
  <c r="F17" i="20"/>
  <c r="F16" i="20"/>
  <c r="F15" i="20"/>
  <c r="Q15" i="20" s="1"/>
  <c r="F14" i="20"/>
  <c r="Q14" i="20" s="1"/>
  <c r="F13" i="20"/>
  <c r="Q13" i="20" s="1"/>
  <c r="F12" i="20"/>
  <c r="Q12" i="20" s="1"/>
  <c r="F11" i="20"/>
  <c r="Q11" i="20" s="1"/>
  <c r="F10" i="20"/>
  <c r="Q10" i="20" s="1"/>
  <c r="F9" i="20"/>
  <c r="Q9" i="20" s="1"/>
  <c r="F8" i="20"/>
  <c r="Q8" i="20" s="1"/>
  <c r="F7" i="20"/>
  <c r="F6" i="20"/>
  <c r="P6" i="20" s="1"/>
  <c r="F5" i="20"/>
  <c r="Q4" i="20"/>
  <c r="W90" i="2"/>
  <c r="W102" i="2"/>
  <c r="W87" i="2"/>
  <c r="W91" i="2"/>
  <c r="W83" i="2"/>
  <c r="W88" i="2"/>
  <c r="W85" i="2"/>
  <c r="W101" i="2"/>
  <c r="W82" i="2"/>
  <c r="W92" i="2"/>
  <c r="W96" i="2"/>
  <c r="W95" i="2"/>
  <c r="W94" i="2"/>
  <c r="W93" i="2"/>
  <c r="W89" i="2"/>
  <c r="W86" i="2"/>
  <c r="T90" i="2"/>
  <c r="T83" i="2"/>
  <c r="T87" i="2"/>
  <c r="T79" i="2"/>
  <c r="T88" i="2"/>
  <c r="T100" i="2"/>
  <c r="T89" i="2"/>
  <c r="T84" i="2"/>
  <c r="T82" i="2"/>
  <c r="T91" i="2"/>
  <c r="T95" i="2"/>
  <c r="T94" i="2"/>
  <c r="T93" i="2"/>
  <c r="T92" i="2"/>
  <c r="T96" i="2"/>
  <c r="T85" i="2"/>
  <c r="T102" i="2"/>
  <c r="T81" i="2"/>
  <c r="T80" i="2"/>
  <c r="T78" i="2"/>
  <c r="T101" i="2"/>
  <c r="T77" i="2"/>
  <c r="T99" i="2"/>
  <c r="T98" i="2"/>
  <c r="N81" i="2"/>
  <c r="N92" i="2"/>
  <c r="N96" i="2"/>
  <c r="N95" i="2"/>
  <c r="N94" i="2"/>
  <c r="N93" i="2"/>
  <c r="N88" i="2"/>
  <c r="N85" i="2"/>
  <c r="N83" i="2"/>
  <c r="N80" i="2"/>
  <c r="N79" i="2"/>
  <c r="N77" i="2"/>
  <c r="K97" i="2"/>
  <c r="K96" i="2"/>
  <c r="K95" i="2"/>
  <c r="K78" i="2"/>
  <c r="K88" i="2"/>
  <c r="K89" i="2"/>
  <c r="K102" i="2"/>
  <c r="K90" i="2"/>
  <c r="K82" i="2"/>
  <c r="K86" i="2"/>
  <c r="K84" i="2"/>
  <c r="K99" i="2"/>
  <c r="K81" i="2"/>
  <c r="K91" i="2"/>
  <c r="K100" i="2"/>
  <c r="K94" i="2"/>
  <c r="K93" i="2"/>
  <c r="K92" i="2"/>
  <c r="K87" i="2"/>
  <c r="K79" i="2"/>
  <c r="K77" i="2"/>
  <c r="H92" i="2"/>
  <c r="H83" i="2"/>
  <c r="H88" i="2"/>
  <c r="H85" i="2"/>
  <c r="H101" i="2"/>
  <c r="H82" i="2"/>
  <c r="H102" i="2"/>
  <c r="H96" i="2"/>
  <c r="H95" i="2"/>
  <c r="H94" i="2"/>
  <c r="H93" i="2"/>
  <c r="H89" i="2"/>
  <c r="H86" i="2"/>
  <c r="H84" i="2"/>
  <c r="H81" i="2"/>
  <c r="H80" i="2"/>
  <c r="H78" i="2"/>
  <c r="F77" i="2"/>
  <c r="O67" i="2"/>
  <c r="M67" i="2"/>
  <c r="K67" i="2"/>
  <c r="I67" i="2"/>
  <c r="G67" i="2"/>
  <c r="E67" i="2"/>
  <c r="C67" i="2"/>
  <c r="A67" i="2"/>
  <c r="O66" i="2"/>
  <c r="M66" i="2"/>
  <c r="K66" i="2"/>
  <c r="I66" i="2"/>
  <c r="G66" i="2"/>
  <c r="E66" i="2"/>
  <c r="C66" i="2"/>
  <c r="A66" i="2"/>
  <c r="A68" i="2"/>
  <c r="H87" i="2"/>
  <c r="N16" i="18"/>
  <c r="H59" i="2" s="1"/>
  <c r="K13" i="51"/>
  <c r="A1" i="19"/>
  <c r="D4" i="19"/>
  <c r="M4" i="19"/>
  <c r="N4" i="19"/>
  <c r="F47" i="2" s="1"/>
  <c r="P4" i="19"/>
  <c r="Q4" i="19"/>
  <c r="D5" i="19"/>
  <c r="M5" i="19"/>
  <c r="N5" i="19"/>
  <c r="F48" i="2" s="1"/>
  <c r="Q5" i="19"/>
  <c r="D6" i="19"/>
  <c r="M6" i="19"/>
  <c r="N6" i="19"/>
  <c r="P6" i="19"/>
  <c r="Q6" i="19"/>
  <c r="D7" i="19"/>
  <c r="G81" i="2" s="1"/>
  <c r="M7" i="19"/>
  <c r="N7" i="19"/>
  <c r="D67" i="53" s="1"/>
  <c r="Q7" i="19"/>
  <c r="D8" i="19"/>
  <c r="G84" i="2" s="1"/>
  <c r="M8" i="19"/>
  <c r="N8" i="19"/>
  <c r="F51" i="2" s="1"/>
  <c r="Q8" i="19"/>
  <c r="D9" i="19"/>
  <c r="W32" i="2" s="1"/>
  <c r="M9" i="19"/>
  <c r="N9" i="19"/>
  <c r="F52" i="2" s="1"/>
  <c r="P9" i="19"/>
  <c r="Q9" i="19"/>
  <c r="D10" i="19"/>
  <c r="C70" i="53" s="1"/>
  <c r="M10" i="19"/>
  <c r="N10" i="19"/>
  <c r="P10" i="19" s="1"/>
  <c r="Q10" i="19"/>
  <c r="D11" i="19"/>
  <c r="W35" i="2" s="1"/>
  <c r="M11" i="19"/>
  <c r="N11" i="19"/>
  <c r="F54" i="2" s="1"/>
  <c r="Q11" i="19"/>
  <c r="D12" i="19"/>
  <c r="W22" i="2" s="1"/>
  <c r="M12" i="19"/>
  <c r="N12" i="19"/>
  <c r="Q12" i="19"/>
  <c r="D13" i="19"/>
  <c r="C73" i="53" s="1"/>
  <c r="M13" i="19"/>
  <c r="O13" i="19" s="1"/>
  <c r="N13" i="19"/>
  <c r="F56" i="2" s="1"/>
  <c r="Q13" i="19"/>
  <c r="D14" i="19"/>
  <c r="C74" i="53" s="1"/>
  <c r="M14" i="19"/>
  <c r="N14" i="19"/>
  <c r="Q14" i="19"/>
  <c r="D15" i="19"/>
  <c r="W20" i="2" s="1"/>
  <c r="M15" i="19"/>
  <c r="N15" i="19"/>
  <c r="F58" i="2" s="1"/>
  <c r="Q15" i="19"/>
  <c r="D16" i="19"/>
  <c r="W33" i="2" s="1"/>
  <c r="M16" i="19"/>
  <c r="O16" i="19" s="1"/>
  <c r="N4" i="2" s="1"/>
  <c r="N16" i="19"/>
  <c r="P16" i="19" s="1"/>
  <c r="Q16" i="19"/>
  <c r="D17" i="19"/>
  <c r="M17" i="19"/>
  <c r="N17" i="19"/>
  <c r="Q17" i="19"/>
  <c r="D18" i="19"/>
  <c r="W40" i="2" s="1"/>
  <c r="M18" i="19"/>
  <c r="O18" i="19" s="1"/>
  <c r="P5" i="2" s="1"/>
  <c r="N18" i="19"/>
  <c r="F61" i="2" s="1"/>
  <c r="Q18" i="19"/>
  <c r="D19" i="19"/>
  <c r="C79" i="53" s="1"/>
  <c r="M19" i="19"/>
  <c r="N19" i="19"/>
  <c r="F62" i="2" s="1"/>
  <c r="Q19" i="19"/>
  <c r="D20" i="19"/>
  <c r="W26" i="2" s="1"/>
  <c r="M20" i="19"/>
  <c r="N20" i="19"/>
  <c r="F63" i="2" s="1"/>
  <c r="Q20" i="19"/>
  <c r="D21" i="19"/>
  <c r="M21" i="19"/>
  <c r="N21" i="19"/>
  <c r="F64" i="2" s="1"/>
  <c r="Q21" i="19"/>
  <c r="D22" i="19"/>
  <c r="M22" i="19"/>
  <c r="O22" i="19" s="1"/>
  <c r="T7" i="2" s="1"/>
  <c r="N22" i="19"/>
  <c r="F65" i="2" s="1"/>
  <c r="Q22" i="19"/>
  <c r="D23" i="19"/>
  <c r="C83" i="53" s="1"/>
  <c r="M23" i="19"/>
  <c r="N23" i="19"/>
  <c r="F66" i="2" s="1"/>
  <c r="Q23" i="19"/>
  <c r="D24" i="19"/>
  <c r="G90" i="2" s="1"/>
  <c r="M24" i="19"/>
  <c r="N24" i="19"/>
  <c r="F67" i="2" s="1"/>
  <c r="Q24" i="19"/>
  <c r="D25" i="19"/>
  <c r="W27" i="2" s="1"/>
  <c r="M25" i="19"/>
  <c r="N25" i="19"/>
  <c r="F68" i="2" s="1"/>
  <c r="Q25" i="19"/>
  <c r="G97" i="2"/>
  <c r="F69" i="2"/>
  <c r="F70" i="2"/>
  <c r="F71" i="2"/>
  <c r="F72" i="2"/>
  <c r="E30" i="19"/>
  <c r="F21" i="51" s="1"/>
  <c r="G30" i="19"/>
  <c r="H30" i="19"/>
  <c r="I30" i="19"/>
  <c r="J30" i="19"/>
  <c r="L30" i="19"/>
  <c r="H21" i="51" s="1"/>
  <c r="C32" i="19"/>
  <c r="D32" i="19" s="1"/>
  <c r="G32" i="19"/>
  <c r="J32" i="19"/>
  <c r="N32" i="19"/>
  <c r="C33" i="19"/>
  <c r="D33" i="19" s="1"/>
  <c r="G33" i="19"/>
  <c r="J33" i="19"/>
  <c r="K33" i="19" s="1"/>
  <c r="N33" i="19"/>
  <c r="C34" i="19"/>
  <c r="D34" i="19" s="1"/>
  <c r="G34" i="19"/>
  <c r="J34" i="19"/>
  <c r="K34" i="19" s="1"/>
  <c r="N34" i="19"/>
  <c r="A1" i="16"/>
  <c r="D4" i="16"/>
  <c r="M4" i="16"/>
  <c r="N4" i="16"/>
  <c r="L47" i="2" s="1"/>
  <c r="D5" i="16"/>
  <c r="P101" i="2" s="1"/>
  <c r="M5" i="16"/>
  <c r="N5" i="16"/>
  <c r="L48" i="2" s="1"/>
  <c r="D6" i="16"/>
  <c r="M6" i="16"/>
  <c r="N6" i="16"/>
  <c r="L49" i="2" s="1"/>
  <c r="D7" i="16"/>
  <c r="P102" i="2" s="1"/>
  <c r="M7" i="16"/>
  <c r="N7" i="16"/>
  <c r="L50" i="2" s="1"/>
  <c r="D8" i="16"/>
  <c r="M8" i="16"/>
  <c r="N8" i="16"/>
  <c r="L51" i="2" s="1"/>
  <c r="D9" i="16"/>
  <c r="M9" i="16"/>
  <c r="N9" i="16"/>
  <c r="L52" i="2" s="1"/>
  <c r="D10" i="16"/>
  <c r="M10" i="16"/>
  <c r="N10" i="16"/>
  <c r="L53" i="2" s="1"/>
  <c r="D11" i="16"/>
  <c r="M11" i="16"/>
  <c r="N11" i="16"/>
  <c r="L54" i="2" s="1"/>
  <c r="D12" i="16"/>
  <c r="M12" i="16"/>
  <c r="N12" i="16"/>
  <c r="L55" i="2" s="1"/>
  <c r="D13" i="16"/>
  <c r="P94" i="2" s="1"/>
  <c r="M13" i="16"/>
  <c r="N13" i="16"/>
  <c r="L56" i="2" s="1"/>
  <c r="D14" i="16"/>
  <c r="P95" i="2" s="1"/>
  <c r="M14" i="16"/>
  <c r="N14" i="16"/>
  <c r="L57" i="2" s="1"/>
  <c r="D15" i="16"/>
  <c r="M15" i="16"/>
  <c r="O15" i="16" s="1"/>
  <c r="N15" i="16"/>
  <c r="L58" i="2" s="1"/>
  <c r="D16" i="16"/>
  <c r="M16" i="16"/>
  <c r="O16" i="16" s="1"/>
  <c r="N16" i="16"/>
  <c r="L59" i="2" s="1"/>
  <c r="D17" i="16"/>
  <c r="M17" i="16"/>
  <c r="N17" i="16"/>
  <c r="D18" i="16"/>
  <c r="M18" i="16"/>
  <c r="N18" i="16"/>
  <c r="L61" i="2" s="1"/>
  <c r="D19" i="16"/>
  <c r="P87" i="2" s="1"/>
  <c r="M19" i="16"/>
  <c r="N19" i="16"/>
  <c r="L62" i="2" s="1"/>
  <c r="D20" i="16"/>
  <c r="M20" i="16"/>
  <c r="N20" i="16"/>
  <c r="L63" i="2" s="1"/>
  <c r="D21" i="16"/>
  <c r="P91" i="2" s="1"/>
  <c r="M21" i="16"/>
  <c r="N21" i="16"/>
  <c r="L64" i="2" s="1"/>
  <c r="D22" i="16"/>
  <c r="P86" i="2" s="1"/>
  <c r="M22" i="16"/>
  <c r="N22" i="16"/>
  <c r="L65" i="2" s="1"/>
  <c r="D23" i="16"/>
  <c r="M23" i="16"/>
  <c r="N23" i="16"/>
  <c r="L66" i="2" s="1"/>
  <c r="D24" i="16"/>
  <c r="M24" i="16"/>
  <c r="N24" i="16"/>
  <c r="T54" i="53" s="1"/>
  <c r="Q24" i="16"/>
  <c r="D25" i="16"/>
  <c r="P79" i="2" s="1"/>
  <c r="M25" i="16"/>
  <c r="N25" i="16"/>
  <c r="L68" i="2" s="1"/>
  <c r="Q25" i="16"/>
  <c r="P96" i="2"/>
  <c r="L69" i="2"/>
  <c r="L70" i="2"/>
  <c r="P98" i="2"/>
  <c r="L71" i="2"/>
  <c r="P99" i="2"/>
  <c r="L72" i="2"/>
  <c r="E30" i="16"/>
  <c r="F24" i="51" s="1"/>
  <c r="G30" i="16"/>
  <c r="H30" i="16"/>
  <c r="I30" i="16"/>
  <c r="J30" i="16"/>
  <c r="L30" i="16"/>
  <c r="H24" i="51" s="1"/>
  <c r="C32" i="16"/>
  <c r="G32" i="16"/>
  <c r="J32" i="16"/>
  <c r="M32" i="16" s="1" a="1"/>
  <c r="M32" i="16" s="1"/>
  <c r="N32" i="16"/>
  <c r="C33" i="16"/>
  <c r="G33" i="16"/>
  <c r="J33" i="16"/>
  <c r="N33" i="16"/>
  <c r="C34" i="16"/>
  <c r="D34" i="16" s="1"/>
  <c r="G34" i="16"/>
  <c r="J34" i="16"/>
  <c r="N34" i="16"/>
  <c r="A1" i="1"/>
  <c r="D4" i="1"/>
  <c r="C4" i="53" s="1"/>
  <c r="M4" i="1"/>
  <c r="N4" i="1"/>
  <c r="B47" i="2" s="1"/>
  <c r="Q4" i="1"/>
  <c r="D5" i="1"/>
  <c r="M5" i="1"/>
  <c r="N5" i="1"/>
  <c r="B48" i="2" s="1"/>
  <c r="D6" i="1"/>
  <c r="C6" i="53" s="1"/>
  <c r="M6" i="1"/>
  <c r="N6" i="1"/>
  <c r="D7" i="1"/>
  <c r="M7" i="1"/>
  <c r="N7" i="1"/>
  <c r="B50" i="2" s="1"/>
  <c r="Q7" i="1"/>
  <c r="D8" i="1"/>
  <c r="C8" i="53" s="1"/>
  <c r="M8" i="1"/>
  <c r="N8" i="1"/>
  <c r="B51" i="2" s="1"/>
  <c r="P8" i="1"/>
  <c r="D9" i="1"/>
  <c r="C9" i="53" s="1"/>
  <c r="M9" i="1"/>
  <c r="N9" i="1"/>
  <c r="B52" i="2" s="1"/>
  <c r="D10" i="1"/>
  <c r="M10" i="1"/>
  <c r="N10" i="1"/>
  <c r="D11" i="1"/>
  <c r="S33" i="2" s="1"/>
  <c r="M11" i="1"/>
  <c r="N11" i="1"/>
  <c r="B54" i="2" s="1"/>
  <c r="D12" i="1"/>
  <c r="C12" i="53" s="1"/>
  <c r="M12" i="1"/>
  <c r="N12" i="1"/>
  <c r="B55" i="2" s="1"/>
  <c r="D13" i="1"/>
  <c r="C13" i="53" s="1"/>
  <c r="M13" i="1"/>
  <c r="N13" i="1"/>
  <c r="Q13" i="1"/>
  <c r="D14" i="1"/>
  <c r="A97" i="2" s="1"/>
  <c r="M14" i="1"/>
  <c r="N14" i="1"/>
  <c r="B57" i="2" s="1"/>
  <c r="D15" i="1"/>
  <c r="M15" i="1"/>
  <c r="N15" i="1"/>
  <c r="B58" i="2" s="1"/>
  <c r="D16" i="1"/>
  <c r="M16" i="1"/>
  <c r="N16" i="1"/>
  <c r="Q16" i="1"/>
  <c r="D17" i="1"/>
  <c r="S38" i="2" s="1"/>
  <c r="M17" i="1"/>
  <c r="N17" i="1"/>
  <c r="D18" i="1"/>
  <c r="M18" i="1"/>
  <c r="N18" i="1"/>
  <c r="B61" i="2" s="1"/>
  <c r="D19" i="1"/>
  <c r="A88" i="2" s="1"/>
  <c r="M19" i="1"/>
  <c r="N19" i="1"/>
  <c r="B62" i="2" s="1"/>
  <c r="D20" i="1"/>
  <c r="A83" i="2" s="1"/>
  <c r="M20" i="1"/>
  <c r="N20" i="1"/>
  <c r="B63" i="2" s="1"/>
  <c r="D21" i="1"/>
  <c r="M21" i="1"/>
  <c r="N21" i="1"/>
  <c r="B64" i="2" s="1"/>
  <c r="Q21" i="1"/>
  <c r="D22" i="1"/>
  <c r="S32" i="2" s="1"/>
  <c r="M22" i="1"/>
  <c r="N22" i="1"/>
  <c r="B65" i="2" s="1"/>
  <c r="D23" i="1"/>
  <c r="A91" i="2" s="1"/>
  <c r="M23" i="1"/>
  <c r="N23" i="1"/>
  <c r="P23" i="1" s="1"/>
  <c r="Q23" i="1"/>
  <c r="D24" i="1"/>
  <c r="A90" i="2" s="1"/>
  <c r="M24" i="1"/>
  <c r="N24" i="1"/>
  <c r="B67" i="2" s="1"/>
  <c r="D25" i="1"/>
  <c r="M25" i="1"/>
  <c r="O25" i="1" s="1"/>
  <c r="W9" i="2" s="1"/>
  <c r="N25" i="1"/>
  <c r="B68" i="2" s="1"/>
  <c r="A98" i="2"/>
  <c r="B69" i="2"/>
  <c r="S17" i="2"/>
  <c r="A100" i="2"/>
  <c r="B71" i="2"/>
  <c r="C29" i="53"/>
  <c r="B72" i="2"/>
  <c r="E30" i="1"/>
  <c r="F19" i="51" s="1"/>
  <c r="G30" i="1"/>
  <c r="H30" i="1"/>
  <c r="I30" i="1"/>
  <c r="J30" i="1"/>
  <c r="L30" i="1"/>
  <c r="H19" i="51" s="1"/>
  <c r="C32" i="1"/>
  <c r="G32" i="1"/>
  <c r="J32" i="1"/>
  <c r="K32" i="1" s="1"/>
  <c r="N32" i="1"/>
  <c r="C33" i="1"/>
  <c r="D33" i="1" s="1"/>
  <c r="G33" i="1"/>
  <c r="J33" i="1"/>
  <c r="K33" i="1" s="1"/>
  <c r="N33" i="1"/>
  <c r="C34" i="1"/>
  <c r="G34" i="1"/>
  <c r="J34" i="1"/>
  <c r="N34" i="1"/>
  <c r="A1" i="17"/>
  <c r="D4" i="17"/>
  <c r="M102" i="2" s="1"/>
  <c r="M4" i="17"/>
  <c r="N4" i="17"/>
  <c r="T4" i="53" s="1"/>
  <c r="D5" i="17"/>
  <c r="M5" i="17"/>
  <c r="N5" i="17"/>
  <c r="J48" i="2" s="1"/>
  <c r="D6" i="17"/>
  <c r="M6" i="17"/>
  <c r="N6" i="17"/>
  <c r="J49" i="2" s="1"/>
  <c r="Q6" i="17"/>
  <c r="D7" i="17"/>
  <c r="M7" i="17"/>
  <c r="N7" i="17"/>
  <c r="D8" i="17"/>
  <c r="S8" i="53" s="1"/>
  <c r="M8" i="17"/>
  <c r="N8" i="17"/>
  <c r="J51" i="2" s="1"/>
  <c r="D9" i="17"/>
  <c r="AA26" i="2" s="1"/>
  <c r="M9" i="17"/>
  <c r="N9" i="17"/>
  <c r="D10" i="17"/>
  <c r="M10" i="17"/>
  <c r="N10" i="17"/>
  <c r="J53" i="2" s="1"/>
  <c r="D11" i="17"/>
  <c r="AA22" i="2" s="1"/>
  <c r="M11" i="17"/>
  <c r="N11" i="17"/>
  <c r="J54" i="2" s="1"/>
  <c r="D12" i="17"/>
  <c r="S12" i="53" s="1"/>
  <c r="M12" i="17"/>
  <c r="N12" i="17"/>
  <c r="J55" i="2" s="1"/>
  <c r="D13" i="17"/>
  <c r="AA30" i="2" s="1"/>
  <c r="M13" i="17"/>
  <c r="N13" i="17"/>
  <c r="J56" i="2" s="1"/>
  <c r="D14" i="17"/>
  <c r="S14" i="53" s="1"/>
  <c r="M14" i="17"/>
  <c r="N14" i="17"/>
  <c r="D15" i="17"/>
  <c r="AA37" i="2" s="1"/>
  <c r="M15" i="17"/>
  <c r="O15" i="17" s="1"/>
  <c r="M8" i="2" s="1"/>
  <c r="N15" i="17"/>
  <c r="J58" i="2" s="1"/>
  <c r="D16" i="17"/>
  <c r="M16" i="17"/>
  <c r="N16" i="17"/>
  <c r="D17" i="17"/>
  <c r="AA34" i="2" s="1"/>
  <c r="M17" i="17"/>
  <c r="N17" i="17"/>
  <c r="D18" i="17"/>
  <c r="M18" i="17"/>
  <c r="N18" i="17"/>
  <c r="J61" i="2" s="1"/>
  <c r="D19" i="17"/>
  <c r="M19" i="17"/>
  <c r="N19" i="17"/>
  <c r="J62" i="2" s="1"/>
  <c r="D20" i="17"/>
  <c r="AA35" i="2" s="1"/>
  <c r="M20" i="17"/>
  <c r="N20" i="17"/>
  <c r="J63" i="2" s="1"/>
  <c r="D21" i="17"/>
  <c r="M91" i="2" s="1"/>
  <c r="M21" i="17"/>
  <c r="O21" i="17" s="1"/>
  <c r="N21" i="17"/>
  <c r="J64" i="2" s="1"/>
  <c r="D22" i="17"/>
  <c r="M22" i="17"/>
  <c r="N22" i="17"/>
  <c r="D23" i="17"/>
  <c r="S23" i="53" s="1"/>
  <c r="M23" i="17"/>
  <c r="N23" i="17"/>
  <c r="T23" i="53" s="1"/>
  <c r="D24" i="17"/>
  <c r="M89" i="2" s="1"/>
  <c r="M24" i="17"/>
  <c r="O24" i="17" s="1"/>
  <c r="N24" i="17"/>
  <c r="D25" i="17"/>
  <c r="AA28" i="2" s="1"/>
  <c r="M25" i="17"/>
  <c r="N25" i="17"/>
  <c r="J68" i="2" s="1"/>
  <c r="S26" i="53"/>
  <c r="J69" i="2"/>
  <c r="M98" i="2"/>
  <c r="J70" i="2"/>
  <c r="AA18" i="2"/>
  <c r="J71" i="2"/>
  <c r="AA19" i="2"/>
  <c r="E30" i="17"/>
  <c r="F23" i="51" s="1"/>
  <c r="G30" i="17"/>
  <c r="H30" i="17"/>
  <c r="I30" i="17"/>
  <c r="J30" i="17"/>
  <c r="L30" i="17"/>
  <c r="H23" i="51" s="1"/>
  <c r="C32" i="17"/>
  <c r="D32" i="17" s="1"/>
  <c r="G32" i="17"/>
  <c r="J32" i="17"/>
  <c r="N32" i="17"/>
  <c r="C33" i="17"/>
  <c r="D33" i="17" s="1"/>
  <c r="G33" i="17"/>
  <c r="J33" i="17"/>
  <c r="N33" i="17"/>
  <c r="C34" i="17"/>
  <c r="D34" i="17" s="1"/>
  <c r="G34" i="17"/>
  <c r="J34" i="17"/>
  <c r="N34" i="17"/>
  <c r="A1" i="18"/>
  <c r="D4" i="18"/>
  <c r="J101" i="2" s="1"/>
  <c r="M4" i="18"/>
  <c r="N4" i="18"/>
  <c r="H47" i="2" s="1"/>
  <c r="D5" i="18"/>
  <c r="Y27" i="2" s="1"/>
  <c r="M5" i="18"/>
  <c r="N5" i="18"/>
  <c r="H48" i="2" s="1"/>
  <c r="D6" i="18"/>
  <c r="J79" i="2" s="1"/>
  <c r="M6" i="18"/>
  <c r="N6" i="18"/>
  <c r="D7" i="18"/>
  <c r="J80" i="2" s="1"/>
  <c r="M7" i="18"/>
  <c r="N7" i="18"/>
  <c r="H50" i="2" s="1"/>
  <c r="D8" i="18"/>
  <c r="M8" i="18"/>
  <c r="N8" i="18"/>
  <c r="H51" i="2" s="1"/>
  <c r="D9" i="18"/>
  <c r="J85" i="2" s="1"/>
  <c r="M9" i="18"/>
  <c r="N9" i="18"/>
  <c r="H52" i="2" s="1"/>
  <c r="D10" i="18"/>
  <c r="M10" i="18"/>
  <c r="N10" i="18"/>
  <c r="D11" i="18"/>
  <c r="M11" i="18"/>
  <c r="N11" i="18"/>
  <c r="H54" i="2" s="1"/>
  <c r="D12" i="18"/>
  <c r="Y21" i="2" s="1"/>
  <c r="M12" i="18"/>
  <c r="N12" i="18"/>
  <c r="D13" i="18"/>
  <c r="M13" i="18"/>
  <c r="N13" i="18"/>
  <c r="H56" i="2" s="1"/>
  <c r="D14" i="18"/>
  <c r="M14" i="18"/>
  <c r="N14" i="18"/>
  <c r="H57" i="2" s="1"/>
  <c r="D15" i="18"/>
  <c r="C105" i="53" s="1"/>
  <c r="M15" i="18"/>
  <c r="N15" i="18"/>
  <c r="H58" i="2" s="1"/>
  <c r="D16" i="18"/>
  <c r="Y41" i="2" s="1"/>
  <c r="M16" i="18"/>
  <c r="D17" i="18"/>
  <c r="Y36" i="2" s="1"/>
  <c r="M17" i="18"/>
  <c r="O17" i="18" s="1"/>
  <c r="O6" i="2" s="1"/>
  <c r="N17" i="18"/>
  <c r="D18" i="18"/>
  <c r="M18" i="18"/>
  <c r="N18" i="18"/>
  <c r="D19" i="18"/>
  <c r="J86" i="2" s="1"/>
  <c r="M19" i="18"/>
  <c r="N19" i="18"/>
  <c r="H62" i="2" s="1"/>
  <c r="D20" i="18"/>
  <c r="M20" i="18"/>
  <c r="N20" i="18"/>
  <c r="H63" i="2" s="1"/>
  <c r="D21" i="18"/>
  <c r="M21" i="18"/>
  <c r="N21" i="18"/>
  <c r="H64" i="2" s="1"/>
  <c r="D22" i="18"/>
  <c r="C112" i="53" s="1"/>
  <c r="M22" i="18"/>
  <c r="N22" i="18"/>
  <c r="H65" i="2" s="1"/>
  <c r="D23" i="18"/>
  <c r="C113" i="53" s="1"/>
  <c r="M23" i="18"/>
  <c r="N23" i="18"/>
  <c r="D113" i="53" s="1"/>
  <c r="D24" i="18"/>
  <c r="J88" i="2" s="1"/>
  <c r="M24" i="18"/>
  <c r="N24" i="18"/>
  <c r="H67" i="2" s="1"/>
  <c r="D25" i="18"/>
  <c r="M25" i="18"/>
  <c r="N25" i="18"/>
  <c r="H68" i="2" s="1"/>
  <c r="J95" i="2"/>
  <c r="H70" i="2"/>
  <c r="J98" i="2"/>
  <c r="E30" i="18"/>
  <c r="F22" i="51" s="1"/>
  <c r="G30" i="18"/>
  <c r="H30" i="18"/>
  <c r="I30" i="18"/>
  <c r="J30" i="18"/>
  <c r="L30" i="18"/>
  <c r="H22" i="51" s="1"/>
  <c r="C32" i="18"/>
  <c r="G32" i="18"/>
  <c r="J32" i="18"/>
  <c r="N32" i="18"/>
  <c r="C33" i="18"/>
  <c r="G33" i="18"/>
  <c r="J33" i="18"/>
  <c r="N33" i="18"/>
  <c r="C34" i="18"/>
  <c r="G34" i="18"/>
  <c r="J34" i="18"/>
  <c r="N34" i="18"/>
  <c r="A1" i="20"/>
  <c r="D4" i="20"/>
  <c r="U26" i="2" s="1"/>
  <c r="M4" i="20"/>
  <c r="N4" i="20"/>
  <c r="D34" i="53" s="1"/>
  <c r="D5" i="20"/>
  <c r="M5" i="20"/>
  <c r="N5" i="20"/>
  <c r="D35" i="53" s="1"/>
  <c r="D6" i="20"/>
  <c r="D80" i="2" s="1"/>
  <c r="M6" i="20"/>
  <c r="N6" i="20"/>
  <c r="D49" i="2" s="1"/>
  <c r="D7" i="20"/>
  <c r="D81" i="2" s="1"/>
  <c r="M7" i="20"/>
  <c r="N7" i="20"/>
  <c r="Q7" i="20"/>
  <c r="D8" i="20"/>
  <c r="D84" i="2" s="1"/>
  <c r="M8" i="20"/>
  <c r="N8" i="20"/>
  <c r="D51" i="2" s="1"/>
  <c r="D9" i="20"/>
  <c r="D86" i="2" s="1"/>
  <c r="M9" i="20"/>
  <c r="N9" i="20"/>
  <c r="D52" i="2" s="1"/>
  <c r="D10" i="20"/>
  <c r="C40" i="53" s="1"/>
  <c r="M10" i="20"/>
  <c r="N10" i="20"/>
  <c r="D53" i="2" s="1"/>
  <c r="D11" i="20"/>
  <c r="D93" i="2" s="1"/>
  <c r="M11" i="20"/>
  <c r="N11" i="20"/>
  <c r="D54" i="2" s="1"/>
  <c r="D12" i="20"/>
  <c r="D94" i="2" s="1"/>
  <c r="M12" i="20"/>
  <c r="N12" i="20"/>
  <c r="D55" i="2" s="1"/>
  <c r="D13" i="20"/>
  <c r="C43" i="53" s="1"/>
  <c r="M13" i="20"/>
  <c r="N13" i="20"/>
  <c r="D56" i="2" s="1"/>
  <c r="D14" i="20"/>
  <c r="D96" i="2" s="1"/>
  <c r="M14" i="20"/>
  <c r="N14" i="20"/>
  <c r="D57" i="2" s="1"/>
  <c r="D15" i="20"/>
  <c r="C45" i="53" s="1"/>
  <c r="M15" i="20"/>
  <c r="N15" i="20"/>
  <c r="D58" i="2" s="1"/>
  <c r="D16" i="20"/>
  <c r="D82" i="2" s="1"/>
  <c r="M16" i="20"/>
  <c r="N16" i="20"/>
  <c r="D59" i="2" s="1"/>
  <c r="D17" i="20"/>
  <c r="U40" i="2" s="1"/>
  <c r="M17" i="20"/>
  <c r="N17" i="20"/>
  <c r="D60" i="2" s="1"/>
  <c r="Q17" i="20"/>
  <c r="D18" i="20"/>
  <c r="U34" i="2" s="1"/>
  <c r="M18" i="20"/>
  <c r="N18" i="20"/>
  <c r="D19" i="20"/>
  <c r="C49" i="53" s="1"/>
  <c r="M19" i="20"/>
  <c r="N19" i="20"/>
  <c r="D62" i="2" s="1"/>
  <c r="D20" i="20"/>
  <c r="M20" i="20"/>
  <c r="N20" i="20"/>
  <c r="D63" i="2" s="1"/>
  <c r="D21" i="20"/>
  <c r="U33" i="2" s="1"/>
  <c r="M21" i="20"/>
  <c r="N21" i="20"/>
  <c r="Q21" i="20"/>
  <c r="D22" i="20"/>
  <c r="C52" i="53" s="1"/>
  <c r="M22" i="20"/>
  <c r="N22" i="20"/>
  <c r="D23" i="20"/>
  <c r="D91" i="2" s="1"/>
  <c r="M23" i="20"/>
  <c r="N23" i="20"/>
  <c r="D53" i="53" s="1"/>
  <c r="D24" i="20"/>
  <c r="U36" i="2" s="1"/>
  <c r="M24" i="20"/>
  <c r="N24" i="20"/>
  <c r="D54" i="53" s="1"/>
  <c r="D25" i="20"/>
  <c r="U32" i="2" s="1"/>
  <c r="M25" i="20"/>
  <c r="N25" i="20"/>
  <c r="D68" i="2" s="1"/>
  <c r="C57" i="53"/>
  <c r="D99" i="2"/>
  <c r="D71" i="2"/>
  <c r="D100" i="2"/>
  <c r="D72" i="2"/>
  <c r="E30" i="20"/>
  <c r="F20" i="51" s="1"/>
  <c r="G30" i="20"/>
  <c r="H30" i="20"/>
  <c r="I30" i="20"/>
  <c r="J30" i="20"/>
  <c r="L30" i="20"/>
  <c r="H20" i="51" s="1"/>
  <c r="C32" i="20"/>
  <c r="G32" i="20"/>
  <c r="J32" i="20"/>
  <c r="N32" i="20"/>
  <c r="C33" i="20"/>
  <c r="G33" i="20"/>
  <c r="J33" i="20"/>
  <c r="N33" i="20"/>
  <c r="C34" i="20"/>
  <c r="G34" i="20"/>
  <c r="J34" i="20"/>
  <c r="N34" i="20"/>
  <c r="K22" i="51"/>
  <c r="K23" i="51"/>
  <c r="K24" i="51"/>
  <c r="E19" i="51"/>
  <c r="E20" i="51"/>
  <c r="E21" i="51"/>
  <c r="E22" i="51"/>
  <c r="E23" i="51"/>
  <c r="E24" i="51"/>
  <c r="E25" i="51"/>
  <c r="E26" i="51"/>
  <c r="K8" i="51"/>
  <c r="E30" i="51"/>
  <c r="F30" i="51"/>
  <c r="H30" i="51"/>
  <c r="E31" i="51"/>
  <c r="F31" i="51"/>
  <c r="H31" i="51"/>
  <c r="E32" i="51"/>
  <c r="F32" i="51"/>
  <c r="H32" i="51"/>
  <c r="E33" i="51"/>
  <c r="F33" i="51"/>
  <c r="H33" i="51"/>
  <c r="E34" i="51"/>
  <c r="F34" i="51"/>
  <c r="H34" i="51"/>
  <c r="E35" i="51"/>
  <c r="F35" i="51"/>
  <c r="H35" i="51"/>
  <c r="E36" i="51"/>
  <c r="F36" i="51"/>
  <c r="H36" i="51"/>
  <c r="E37" i="51"/>
  <c r="F37" i="51"/>
  <c r="H37" i="51"/>
  <c r="A2" i="53"/>
  <c r="Q2" i="53"/>
  <c r="A4" i="53"/>
  <c r="B4" i="53"/>
  <c r="K4" i="53"/>
  <c r="L4" i="53" s="1"/>
  <c r="Q4" i="53"/>
  <c r="R4" i="53"/>
  <c r="AA4" i="53"/>
  <c r="AB4" i="53" s="1"/>
  <c r="A5" i="53"/>
  <c r="B5" i="53"/>
  <c r="K5" i="53"/>
  <c r="Q5" i="53"/>
  <c r="R5" i="53"/>
  <c r="AA5" i="53"/>
  <c r="A6" i="53"/>
  <c r="B6" i="53"/>
  <c r="K6" i="53"/>
  <c r="L6" i="53" s="1"/>
  <c r="Q6" i="53"/>
  <c r="R6" i="53"/>
  <c r="AA6" i="53"/>
  <c r="AB6" i="53" s="1"/>
  <c r="A7" i="53"/>
  <c r="B7" i="53"/>
  <c r="K7" i="53"/>
  <c r="L7" i="53" s="1"/>
  <c r="Q7" i="53"/>
  <c r="R7" i="53"/>
  <c r="AA7" i="53"/>
  <c r="AB7" i="53" s="1"/>
  <c r="A8" i="53"/>
  <c r="B8" i="53"/>
  <c r="K8" i="53"/>
  <c r="Q8" i="53"/>
  <c r="R8" i="53"/>
  <c r="AA8" i="53"/>
  <c r="AB8" i="53" s="1"/>
  <c r="A9" i="53"/>
  <c r="B9" i="53"/>
  <c r="K9" i="53"/>
  <c r="L9" i="53" s="1"/>
  <c r="Q9" i="53"/>
  <c r="R9" i="53"/>
  <c r="AA9" i="53"/>
  <c r="AB9" i="53" s="1"/>
  <c r="A10" i="53"/>
  <c r="B10" i="53"/>
  <c r="Q10" i="53"/>
  <c r="R10" i="53"/>
  <c r="AA10" i="53"/>
  <c r="A11" i="53"/>
  <c r="B11" i="53"/>
  <c r="Q11" i="53"/>
  <c r="R11" i="53"/>
  <c r="AA11" i="53"/>
  <c r="AB11" i="53" s="1"/>
  <c r="A12" i="53"/>
  <c r="B12" i="53"/>
  <c r="K12" i="53"/>
  <c r="Q12" i="53"/>
  <c r="R12" i="53"/>
  <c r="A13" i="53"/>
  <c r="B13" i="53"/>
  <c r="K13" i="53"/>
  <c r="Q13" i="53"/>
  <c r="R13" i="53"/>
  <c r="AA13" i="53"/>
  <c r="AB13" i="53" s="1"/>
  <c r="A14" i="53"/>
  <c r="B14" i="53"/>
  <c r="K14" i="53"/>
  <c r="Q14" i="53"/>
  <c r="R14" i="53"/>
  <c r="AA14" i="53"/>
  <c r="A15" i="53"/>
  <c r="B15" i="53"/>
  <c r="Q15" i="53"/>
  <c r="R15" i="53"/>
  <c r="AA15" i="53"/>
  <c r="AB15" i="53" s="1"/>
  <c r="A16" i="53"/>
  <c r="B16" i="53"/>
  <c r="K16" i="53"/>
  <c r="Q16" i="53"/>
  <c r="R16" i="53"/>
  <c r="AA16" i="53"/>
  <c r="A17" i="53"/>
  <c r="B17" i="53"/>
  <c r="K17" i="53"/>
  <c r="Q17" i="53"/>
  <c r="R17" i="53"/>
  <c r="AA17" i="53"/>
  <c r="AB17" i="53" s="1"/>
  <c r="A18" i="53"/>
  <c r="B18" i="53"/>
  <c r="K18" i="53"/>
  <c r="Q18" i="53"/>
  <c r="R18" i="53"/>
  <c r="AA18" i="53"/>
  <c r="A19" i="53"/>
  <c r="B19" i="53"/>
  <c r="K19" i="53"/>
  <c r="Q19" i="53"/>
  <c r="R19" i="53"/>
  <c r="A20" i="53"/>
  <c r="B20" i="53"/>
  <c r="K20" i="53"/>
  <c r="Q20" i="53"/>
  <c r="R20" i="53"/>
  <c r="AA20" i="53"/>
  <c r="A21" i="53"/>
  <c r="B21" i="53"/>
  <c r="Q21" i="53"/>
  <c r="R21" i="53"/>
  <c r="A22" i="53"/>
  <c r="B22" i="53"/>
  <c r="K22" i="53"/>
  <c r="Q22" i="53"/>
  <c r="R22" i="53"/>
  <c r="AA22" i="53"/>
  <c r="A23" i="53"/>
  <c r="B23" i="53"/>
  <c r="Q23" i="53"/>
  <c r="R23" i="53"/>
  <c r="AA23" i="53"/>
  <c r="AB23" i="53" s="1"/>
  <c r="A24" i="53"/>
  <c r="B24" i="53"/>
  <c r="K24" i="53"/>
  <c r="Q24" i="53"/>
  <c r="R24" i="53"/>
  <c r="AA24" i="53"/>
  <c r="A25" i="53"/>
  <c r="B25" i="53"/>
  <c r="Q25" i="53"/>
  <c r="R25" i="53"/>
  <c r="AA25" i="53"/>
  <c r="AB25" i="53" s="1"/>
  <c r="A26" i="53"/>
  <c r="B26" i="53"/>
  <c r="K26" i="53"/>
  <c r="Q26" i="53"/>
  <c r="R26" i="53"/>
  <c r="AA26" i="53"/>
  <c r="A27" i="53"/>
  <c r="B27" i="53"/>
  <c r="Q27" i="53"/>
  <c r="R27" i="53"/>
  <c r="AA27" i="53"/>
  <c r="AB27" i="53" s="1"/>
  <c r="A28" i="53"/>
  <c r="B28" i="53"/>
  <c r="K28" i="53"/>
  <c r="Q28" i="53"/>
  <c r="R28" i="53"/>
  <c r="AA28" i="53"/>
  <c r="A29" i="53"/>
  <c r="B29" i="53"/>
  <c r="Q29" i="53"/>
  <c r="R29" i="53"/>
  <c r="A32" i="53"/>
  <c r="Q32" i="53"/>
  <c r="A34" i="53"/>
  <c r="B34" i="53"/>
  <c r="K34" i="53"/>
  <c r="L34" i="53" s="1"/>
  <c r="Q34" i="53"/>
  <c r="R34" i="53"/>
  <c r="AA34" i="53"/>
  <c r="AB34" i="53" s="1"/>
  <c r="A35" i="53"/>
  <c r="B35" i="53"/>
  <c r="K35" i="53"/>
  <c r="L35" i="53" s="1"/>
  <c r="Q35" i="53"/>
  <c r="R35" i="53"/>
  <c r="AA35" i="53"/>
  <c r="AB35" i="53" s="1"/>
  <c r="A36" i="53"/>
  <c r="B36" i="53"/>
  <c r="K36" i="53"/>
  <c r="Q36" i="53"/>
  <c r="R36" i="53"/>
  <c r="AA36" i="53"/>
  <c r="AB36" i="53" s="1"/>
  <c r="A37" i="53"/>
  <c r="B37" i="53"/>
  <c r="K37" i="53"/>
  <c r="L37" i="53" s="1"/>
  <c r="Q37" i="53"/>
  <c r="R37" i="53"/>
  <c r="AA37" i="53"/>
  <c r="A38" i="53"/>
  <c r="B38" i="53"/>
  <c r="K38" i="53"/>
  <c r="Q38" i="53"/>
  <c r="R38" i="53"/>
  <c r="AA38" i="53"/>
  <c r="AB38" i="53" s="1"/>
  <c r="A39" i="53"/>
  <c r="B39" i="53"/>
  <c r="K39" i="53"/>
  <c r="L39" i="53" s="1"/>
  <c r="Q39" i="53"/>
  <c r="R39" i="53"/>
  <c r="T39" i="53"/>
  <c r="AA39" i="53"/>
  <c r="A40" i="53"/>
  <c r="B40" i="53"/>
  <c r="Q40" i="53"/>
  <c r="R40" i="53"/>
  <c r="AA40" i="53"/>
  <c r="AB40" i="53" s="1"/>
  <c r="A41" i="53"/>
  <c r="B41" i="53"/>
  <c r="K41" i="53"/>
  <c r="Q41" i="53"/>
  <c r="R41" i="53"/>
  <c r="AA41" i="53"/>
  <c r="A42" i="53"/>
  <c r="B42" i="53"/>
  <c r="Q42" i="53"/>
  <c r="R42" i="53"/>
  <c r="AA42" i="53"/>
  <c r="A43" i="53"/>
  <c r="B43" i="53"/>
  <c r="Q43" i="53"/>
  <c r="R43" i="53"/>
  <c r="AA43" i="53"/>
  <c r="A44" i="53"/>
  <c r="B44" i="53"/>
  <c r="Q44" i="53"/>
  <c r="R44" i="53"/>
  <c r="AA44" i="53"/>
  <c r="A45" i="53"/>
  <c r="B45" i="53"/>
  <c r="Q45" i="53"/>
  <c r="R45" i="53"/>
  <c r="A46" i="53"/>
  <c r="B46" i="53"/>
  <c r="K46" i="53"/>
  <c r="Q46" i="53"/>
  <c r="R46" i="53"/>
  <c r="AA46" i="53"/>
  <c r="A47" i="53"/>
  <c r="B47" i="53"/>
  <c r="K47" i="53"/>
  <c r="Q47" i="53"/>
  <c r="R47" i="53"/>
  <c r="A48" i="53"/>
  <c r="B48" i="53"/>
  <c r="K48" i="53"/>
  <c r="Q48" i="53"/>
  <c r="R48" i="53"/>
  <c r="AA48" i="53"/>
  <c r="A49" i="53"/>
  <c r="B49" i="53"/>
  <c r="K49" i="53"/>
  <c r="Q49" i="53"/>
  <c r="R49" i="53"/>
  <c r="AA49" i="53"/>
  <c r="AB49" i="53" s="1"/>
  <c r="A50" i="53"/>
  <c r="B50" i="53"/>
  <c r="Q50" i="53"/>
  <c r="R50" i="53"/>
  <c r="AA50" i="53"/>
  <c r="A51" i="53"/>
  <c r="B51" i="53"/>
  <c r="K51" i="53"/>
  <c r="Q51" i="53"/>
  <c r="R51" i="53"/>
  <c r="AA51" i="53"/>
  <c r="AB51" i="53" s="1"/>
  <c r="A52" i="53"/>
  <c r="B52" i="53"/>
  <c r="K52" i="53"/>
  <c r="Q52" i="53"/>
  <c r="R52" i="53"/>
  <c r="AA52" i="53"/>
  <c r="A53" i="53"/>
  <c r="B53" i="53"/>
  <c r="Q53" i="53"/>
  <c r="R53" i="53"/>
  <c r="AA53" i="53"/>
  <c r="AB53" i="53" s="1"/>
  <c r="A54" i="53"/>
  <c r="B54" i="53"/>
  <c r="K54" i="53"/>
  <c r="Q54" i="53"/>
  <c r="R54" i="53"/>
  <c r="AA54" i="53"/>
  <c r="A55" i="53"/>
  <c r="B55" i="53"/>
  <c r="K55" i="53"/>
  <c r="Q55" i="53"/>
  <c r="R55" i="53"/>
  <c r="AA55" i="53"/>
  <c r="AB55" i="53" s="1"/>
  <c r="A56" i="53"/>
  <c r="B56" i="53"/>
  <c r="K56" i="53"/>
  <c r="Q56" i="53"/>
  <c r="R56" i="53"/>
  <c r="T56" i="53"/>
  <c r="AA56" i="53"/>
  <c r="A57" i="53"/>
  <c r="B57" i="53"/>
  <c r="K57" i="53"/>
  <c r="Q57" i="53"/>
  <c r="R57" i="53"/>
  <c r="AA57" i="53"/>
  <c r="AB57" i="53" s="1"/>
  <c r="A58" i="53"/>
  <c r="B58" i="53"/>
  <c r="D58" i="53"/>
  <c r="K58" i="53"/>
  <c r="Q58" i="53"/>
  <c r="R58" i="53"/>
  <c r="T58" i="53"/>
  <c r="AA58" i="53"/>
  <c r="A59" i="53"/>
  <c r="B59" i="53"/>
  <c r="Q59" i="53"/>
  <c r="R59" i="53"/>
  <c r="T59" i="53"/>
  <c r="A62" i="53"/>
  <c r="Q62" i="53"/>
  <c r="A64" i="53"/>
  <c r="B64" i="53"/>
  <c r="K64" i="53"/>
  <c r="L64" i="53" s="1"/>
  <c r="Q64" i="53"/>
  <c r="R64" i="53"/>
  <c r="AA64" i="53"/>
  <c r="AB64" i="53" s="1"/>
  <c r="A65" i="53"/>
  <c r="B65" i="53"/>
  <c r="K65" i="53"/>
  <c r="L65" i="53" s="1"/>
  <c r="Q65" i="53"/>
  <c r="R65" i="53"/>
  <c r="AA65" i="53"/>
  <c r="AB65" i="53" s="1"/>
  <c r="A66" i="53"/>
  <c r="B66" i="53"/>
  <c r="K66" i="53"/>
  <c r="L66" i="53" s="1"/>
  <c r="Q66" i="53"/>
  <c r="R66" i="53"/>
  <c r="AA66" i="53"/>
  <c r="AB66" i="53" s="1"/>
  <c r="A67" i="53"/>
  <c r="B67" i="53"/>
  <c r="K67" i="53"/>
  <c r="L67" i="53" s="1"/>
  <c r="Q67" i="53"/>
  <c r="R67" i="53"/>
  <c r="AA67" i="53"/>
  <c r="AB67" i="53" s="1"/>
  <c r="A68" i="53"/>
  <c r="B68" i="53"/>
  <c r="D68" i="53"/>
  <c r="K68" i="53"/>
  <c r="Q68" i="53"/>
  <c r="R68" i="53"/>
  <c r="AA68" i="53"/>
  <c r="AB68" i="53" s="1"/>
  <c r="A69" i="53"/>
  <c r="B69" i="53"/>
  <c r="K69" i="53"/>
  <c r="L69" i="53" s="1"/>
  <c r="Q69" i="53"/>
  <c r="R69" i="53"/>
  <c r="AA69" i="53"/>
  <c r="A70" i="53"/>
  <c r="B70" i="53"/>
  <c r="K70" i="53"/>
  <c r="Q70" i="53"/>
  <c r="R70" i="53"/>
  <c r="AA70" i="53"/>
  <c r="A71" i="53"/>
  <c r="B71" i="53"/>
  <c r="K71" i="53"/>
  <c r="Q71" i="53"/>
  <c r="R71" i="53"/>
  <c r="AA71" i="53"/>
  <c r="A72" i="53"/>
  <c r="B72" i="53"/>
  <c r="K72" i="53"/>
  <c r="Q72" i="53"/>
  <c r="R72" i="53"/>
  <c r="AA72" i="53"/>
  <c r="A73" i="53"/>
  <c r="B73" i="53"/>
  <c r="K73" i="53"/>
  <c r="Q73" i="53"/>
  <c r="R73" i="53"/>
  <c r="AA73" i="53"/>
  <c r="A74" i="53"/>
  <c r="B74" i="53"/>
  <c r="Q74" i="53"/>
  <c r="R74" i="53"/>
  <c r="A75" i="53"/>
  <c r="B75" i="53"/>
  <c r="D75" i="53"/>
  <c r="Q75" i="53"/>
  <c r="R75" i="53"/>
  <c r="AA75" i="53"/>
  <c r="A76" i="53"/>
  <c r="B76" i="53"/>
  <c r="Q76" i="53"/>
  <c r="R76" i="53"/>
  <c r="AA76" i="53"/>
  <c r="A77" i="53"/>
  <c r="B77" i="53"/>
  <c r="Q77" i="53"/>
  <c r="R77" i="53"/>
  <c r="AA77" i="53"/>
  <c r="A78" i="53"/>
  <c r="B78" i="53"/>
  <c r="K78" i="53"/>
  <c r="Q78" i="53"/>
  <c r="R78" i="53"/>
  <c r="AA78" i="53"/>
  <c r="A79" i="53"/>
  <c r="B79" i="53"/>
  <c r="K79" i="53"/>
  <c r="Q79" i="53"/>
  <c r="R79" i="53"/>
  <c r="AA79" i="53"/>
  <c r="A80" i="53"/>
  <c r="B80" i="53"/>
  <c r="Q80" i="53"/>
  <c r="R80" i="53"/>
  <c r="AA80" i="53"/>
  <c r="A81" i="53"/>
  <c r="B81" i="53"/>
  <c r="Q81" i="53"/>
  <c r="R81" i="53"/>
  <c r="AA81" i="53"/>
  <c r="AB81" i="53" s="1"/>
  <c r="A82" i="53"/>
  <c r="B82" i="53"/>
  <c r="K82" i="53"/>
  <c r="Q82" i="53"/>
  <c r="R82" i="53"/>
  <c r="AA82" i="53"/>
  <c r="A83" i="53"/>
  <c r="B83" i="53"/>
  <c r="K83" i="53"/>
  <c r="Q83" i="53"/>
  <c r="R83" i="53"/>
  <c r="A84" i="53"/>
  <c r="B84" i="53"/>
  <c r="K84" i="53"/>
  <c r="Q84" i="53"/>
  <c r="R84" i="53"/>
  <c r="AA84" i="53"/>
  <c r="A85" i="53"/>
  <c r="B85" i="53"/>
  <c r="K85" i="53"/>
  <c r="Q85" i="53"/>
  <c r="R85" i="53"/>
  <c r="AA85" i="53"/>
  <c r="A86" i="53"/>
  <c r="B86" i="53"/>
  <c r="D86" i="53"/>
  <c r="K86" i="53"/>
  <c r="Q86" i="53"/>
  <c r="R86" i="53"/>
  <c r="AA86" i="53"/>
  <c r="A87" i="53"/>
  <c r="B87" i="53"/>
  <c r="D87" i="53"/>
  <c r="K87" i="53"/>
  <c r="Q87" i="53"/>
  <c r="R87" i="53"/>
  <c r="A88" i="53"/>
  <c r="B88" i="53"/>
  <c r="D88" i="53"/>
  <c r="K88" i="53"/>
  <c r="Q88" i="53"/>
  <c r="R88" i="53"/>
  <c r="AA88" i="53"/>
  <c r="AB88" i="53" s="1"/>
  <c r="A89" i="53"/>
  <c r="B89" i="53"/>
  <c r="D89" i="53"/>
  <c r="Q89" i="53"/>
  <c r="R89" i="53"/>
  <c r="A92" i="53"/>
  <c r="Q92" i="53"/>
  <c r="A94" i="53"/>
  <c r="B94" i="53"/>
  <c r="Q94" i="53"/>
  <c r="R94" i="53"/>
  <c r="AA94" i="53"/>
  <c r="AB94" i="53" s="1"/>
  <c r="A95" i="53"/>
  <c r="B95" i="53"/>
  <c r="Q95" i="53"/>
  <c r="R95" i="53"/>
  <c r="AA95" i="53"/>
  <c r="AB95" i="53" s="1"/>
  <c r="A96" i="53"/>
  <c r="B96" i="53"/>
  <c r="Q96" i="53"/>
  <c r="R96" i="53"/>
  <c r="AA96" i="53"/>
  <c r="A97" i="53"/>
  <c r="B97" i="53"/>
  <c r="Q97" i="53"/>
  <c r="R97" i="53"/>
  <c r="AA97" i="53"/>
  <c r="A98" i="53"/>
  <c r="B98" i="53"/>
  <c r="K98" i="53"/>
  <c r="L98" i="53" s="1"/>
  <c r="Q98" i="53"/>
  <c r="R98" i="53"/>
  <c r="AA98" i="53"/>
  <c r="AB98" i="53" s="1"/>
  <c r="A99" i="53"/>
  <c r="B99" i="53"/>
  <c r="K99" i="53"/>
  <c r="Q99" i="53"/>
  <c r="R99" i="53"/>
  <c r="AA99" i="53"/>
  <c r="AB99" i="53" s="1"/>
  <c r="A100" i="53"/>
  <c r="B100" i="53"/>
  <c r="K100" i="53"/>
  <c r="Q100" i="53"/>
  <c r="R100" i="53"/>
  <c r="AA100" i="53"/>
  <c r="A101" i="53"/>
  <c r="B101" i="53"/>
  <c r="Q101" i="53"/>
  <c r="R101" i="53"/>
  <c r="AA101" i="53"/>
  <c r="AB101" i="53" s="1"/>
  <c r="A102" i="53"/>
  <c r="B102" i="53"/>
  <c r="Q102" i="53"/>
  <c r="R102" i="53"/>
  <c r="AA102" i="53"/>
  <c r="A103" i="53"/>
  <c r="B103" i="53"/>
  <c r="K103" i="53"/>
  <c r="Q103" i="53"/>
  <c r="R103" i="53"/>
  <c r="A104" i="53"/>
  <c r="B104" i="53"/>
  <c r="K104" i="53"/>
  <c r="Q104" i="53"/>
  <c r="R104" i="53"/>
  <c r="A105" i="53"/>
  <c r="B105" i="53"/>
  <c r="K105" i="53"/>
  <c r="L105" i="53" s="1"/>
  <c r="Q105" i="53"/>
  <c r="R105" i="53"/>
  <c r="AA105" i="53"/>
  <c r="A106" i="53"/>
  <c r="B106" i="53"/>
  <c r="K106" i="53"/>
  <c r="Q106" i="53"/>
  <c r="R106" i="53"/>
  <c r="AA106" i="53"/>
  <c r="A107" i="53"/>
  <c r="B107" i="53"/>
  <c r="K107" i="53"/>
  <c r="L107" i="53" s="1"/>
  <c r="Q107" i="53"/>
  <c r="R107" i="53"/>
  <c r="A108" i="53"/>
  <c r="B108" i="53"/>
  <c r="K108" i="53"/>
  <c r="Q108" i="53"/>
  <c r="R108" i="53"/>
  <c r="A109" i="53"/>
  <c r="B109" i="53"/>
  <c r="K109" i="53"/>
  <c r="L109" i="53" s="1"/>
  <c r="Q109" i="53"/>
  <c r="R109" i="53"/>
  <c r="A110" i="53"/>
  <c r="B110" i="53"/>
  <c r="Q110" i="53"/>
  <c r="R110" i="53"/>
  <c r="AA110" i="53"/>
  <c r="A111" i="53"/>
  <c r="B111" i="53"/>
  <c r="K111" i="53"/>
  <c r="Q111" i="53"/>
  <c r="R111" i="53"/>
  <c r="AA111" i="53"/>
  <c r="AB111" i="53" s="1"/>
  <c r="A112" i="53"/>
  <c r="B112" i="53"/>
  <c r="K112" i="53"/>
  <c r="Q112" i="53"/>
  <c r="R112" i="53"/>
  <c r="AA112" i="53"/>
  <c r="A113" i="53"/>
  <c r="B113" i="53"/>
  <c r="K113" i="53"/>
  <c r="Q113" i="53"/>
  <c r="R113" i="53"/>
  <c r="AA113" i="53"/>
  <c r="AB113" i="53" s="1"/>
  <c r="A114" i="53"/>
  <c r="B114" i="53"/>
  <c r="K114" i="53"/>
  <c r="Q114" i="53"/>
  <c r="R114" i="53"/>
  <c r="AA114" i="53"/>
  <c r="A115" i="53"/>
  <c r="B115" i="53"/>
  <c r="K115" i="53"/>
  <c r="Q115" i="53"/>
  <c r="R115" i="53"/>
  <c r="Q116" i="53"/>
  <c r="R116" i="53"/>
  <c r="Q117" i="53"/>
  <c r="R117" i="53"/>
  <c r="K118" i="53"/>
  <c r="Q118" i="53"/>
  <c r="R118" i="53"/>
  <c r="AA118" i="53"/>
  <c r="Q119" i="53"/>
  <c r="R119" i="53"/>
  <c r="A1" i="52"/>
  <c r="D4" i="52"/>
  <c r="M4" i="52"/>
  <c r="N4" i="52"/>
  <c r="D5" i="52"/>
  <c r="M5" i="52"/>
  <c r="N5" i="52"/>
  <c r="P48" i="2" s="1"/>
  <c r="D6" i="52"/>
  <c r="S96" i="53" s="1"/>
  <c r="M6" i="52"/>
  <c r="N6" i="52"/>
  <c r="P49" i="2" s="1"/>
  <c r="D7" i="52"/>
  <c r="AG38" i="2" s="1"/>
  <c r="M7" i="52"/>
  <c r="O7" i="52" s="1"/>
  <c r="E8" i="2" s="1"/>
  <c r="N7" i="52"/>
  <c r="P50" i="2" s="1"/>
  <c r="D8" i="52"/>
  <c r="V84" i="2" s="1"/>
  <c r="M8" i="52"/>
  <c r="N8" i="52"/>
  <c r="P51" i="2" s="1"/>
  <c r="D9" i="52"/>
  <c r="S99" i="53" s="1"/>
  <c r="M9" i="52"/>
  <c r="N9" i="52"/>
  <c r="D10" i="52"/>
  <c r="S100" i="53" s="1"/>
  <c r="M10" i="52"/>
  <c r="O10" i="52" s="1"/>
  <c r="H7" i="2" s="1"/>
  <c r="N10" i="52"/>
  <c r="P53" i="2" s="1"/>
  <c r="D11" i="52"/>
  <c r="V93" i="2" s="1"/>
  <c r="M11" i="52"/>
  <c r="N11" i="52"/>
  <c r="P54" i="2" s="1"/>
  <c r="D12" i="52"/>
  <c r="M12" i="52"/>
  <c r="N12" i="52"/>
  <c r="P55" i="2" s="1"/>
  <c r="D13" i="52"/>
  <c r="M13" i="52"/>
  <c r="N13" i="52"/>
  <c r="P56" i="2" s="1"/>
  <c r="D14" i="52"/>
  <c r="S104" i="53" s="1"/>
  <c r="M14" i="52"/>
  <c r="O14" i="52" s="1"/>
  <c r="N14" i="52"/>
  <c r="D15" i="52"/>
  <c r="M15" i="52"/>
  <c r="N15" i="52"/>
  <c r="P58" i="2" s="1"/>
  <c r="D16" i="52"/>
  <c r="AG26" i="2" s="1"/>
  <c r="M16" i="52"/>
  <c r="N16" i="52"/>
  <c r="P59" i="2" s="1"/>
  <c r="D17" i="52"/>
  <c r="M17" i="52"/>
  <c r="O17" i="52" s="1"/>
  <c r="N17" i="52"/>
  <c r="P60" i="2" s="1"/>
  <c r="D18" i="52"/>
  <c r="AG41" i="2" s="1"/>
  <c r="M18" i="52"/>
  <c r="O18" i="52" s="1"/>
  <c r="AH41" i="2" s="1"/>
  <c r="N18" i="52"/>
  <c r="P61" i="2" s="1"/>
  <c r="Q18" i="52"/>
  <c r="D19" i="52"/>
  <c r="AG27" i="2" s="1"/>
  <c r="M19" i="52"/>
  <c r="N19" i="52"/>
  <c r="D20" i="52"/>
  <c r="M20" i="52"/>
  <c r="O20" i="52" s="1"/>
  <c r="N20" i="52"/>
  <c r="P63" i="2" s="1"/>
  <c r="D21" i="52"/>
  <c r="M21" i="52"/>
  <c r="O21" i="52" s="1"/>
  <c r="N21" i="52"/>
  <c r="D22" i="52"/>
  <c r="M22" i="52"/>
  <c r="N22" i="52"/>
  <c r="D23" i="52"/>
  <c r="S113" i="53" s="1"/>
  <c r="M23" i="52"/>
  <c r="N23" i="52"/>
  <c r="P66" i="2" s="1"/>
  <c r="D24" i="52"/>
  <c r="V90" i="2" s="1"/>
  <c r="M24" i="52"/>
  <c r="O24" i="52" s="1"/>
  <c r="V7" i="2" s="1"/>
  <c r="N24" i="52"/>
  <c r="P67" i="2" s="1"/>
  <c r="D25" i="52"/>
  <c r="V79" i="2" s="1"/>
  <c r="M25" i="52"/>
  <c r="O25" i="52" s="1"/>
  <c r="W8" i="2" s="1"/>
  <c r="N25" i="52"/>
  <c r="S116" i="53"/>
  <c r="P69" i="2"/>
  <c r="T116" i="53"/>
  <c r="V99" i="2"/>
  <c r="S119" i="53"/>
  <c r="E30" i="52"/>
  <c r="F26" i="51" s="1"/>
  <c r="G30" i="52"/>
  <c r="H30" i="52"/>
  <c r="I30" i="52"/>
  <c r="J30" i="52"/>
  <c r="L30" i="52"/>
  <c r="H26" i="51" s="1"/>
  <c r="C32" i="52"/>
  <c r="D32" i="52" s="1"/>
  <c r="G32" i="52"/>
  <c r="J32" i="52"/>
  <c r="K32" i="52" s="1"/>
  <c r="N32" i="52"/>
  <c r="C33" i="52"/>
  <c r="D33" i="52" s="1"/>
  <c r="G33" i="52"/>
  <c r="J33" i="52"/>
  <c r="K33" i="52" s="1"/>
  <c r="N33" i="52"/>
  <c r="C34" i="52"/>
  <c r="G34" i="52"/>
  <c r="J34" i="52"/>
  <c r="K34" i="52" s="1"/>
  <c r="N34" i="52"/>
  <c r="B1" i="2"/>
  <c r="A15" i="2" s="1"/>
  <c r="C1" i="2"/>
  <c r="A16" i="2" s="1"/>
  <c r="D1" i="2"/>
  <c r="A17" i="2" s="1"/>
  <c r="E1" i="2"/>
  <c r="A18" i="2" s="1"/>
  <c r="F1" i="2"/>
  <c r="A19" i="2" s="1"/>
  <c r="G1" i="2"/>
  <c r="A20" i="2" s="1"/>
  <c r="H1" i="2"/>
  <c r="A21" i="2" s="1"/>
  <c r="I1" i="2"/>
  <c r="A22" i="2" s="1"/>
  <c r="J1" i="2"/>
  <c r="A23" i="2" s="1"/>
  <c r="K1" i="2"/>
  <c r="A24" i="2" s="1"/>
  <c r="L1" i="2"/>
  <c r="A25" i="2" s="1"/>
  <c r="M1" i="2"/>
  <c r="A26" i="2" s="1"/>
  <c r="N1" i="2"/>
  <c r="A27" i="2" s="1"/>
  <c r="O1" i="2"/>
  <c r="A28" i="2" s="1"/>
  <c r="P1" i="2"/>
  <c r="A29" i="2" s="1"/>
  <c r="Q1" i="2"/>
  <c r="A30" i="2" s="1"/>
  <c r="R1" i="2"/>
  <c r="A31" i="2" s="1"/>
  <c r="S1" i="2"/>
  <c r="A32" i="2" s="1"/>
  <c r="T1" i="2"/>
  <c r="A33" i="2" s="1"/>
  <c r="U1" i="2"/>
  <c r="A34" i="2" s="1"/>
  <c r="V1" i="2"/>
  <c r="A35" i="2" s="1"/>
  <c r="W1" i="2"/>
  <c r="A36" i="2" s="1"/>
  <c r="I15" i="2"/>
  <c r="S15" i="2"/>
  <c r="U15" i="2"/>
  <c r="W15" i="2"/>
  <c r="Y15" i="2"/>
  <c r="AA15" i="2"/>
  <c r="AC15" i="2"/>
  <c r="AE15" i="2"/>
  <c r="AG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A45" i="2"/>
  <c r="A75" i="2" s="1"/>
  <c r="C45" i="2"/>
  <c r="D75" i="2" s="1"/>
  <c r="E45" i="2"/>
  <c r="G75" i="2" s="1"/>
  <c r="G45" i="2"/>
  <c r="J75" i="2" s="1"/>
  <c r="I45" i="2"/>
  <c r="M75" i="2" s="1"/>
  <c r="K45" i="2"/>
  <c r="P75" i="2" s="1"/>
  <c r="M45" i="2"/>
  <c r="S75" i="2" s="1"/>
  <c r="O45" i="2"/>
  <c r="V75" i="2" s="1"/>
  <c r="H77" i="2"/>
  <c r="K101" i="2"/>
  <c r="N102" i="2"/>
  <c r="T97" i="2"/>
  <c r="W79" i="2"/>
  <c r="W97" i="2"/>
  <c r="W98" i="2"/>
  <c r="W99" i="2"/>
  <c r="T86" i="2"/>
  <c r="W100" i="2"/>
  <c r="A1" i="14"/>
  <c r="D4" i="14"/>
  <c r="S77" i="2" s="1"/>
  <c r="M4" i="14"/>
  <c r="N4" i="14"/>
  <c r="D5" i="14"/>
  <c r="M5" i="14"/>
  <c r="N5" i="14"/>
  <c r="N48" i="2" s="1"/>
  <c r="AA83" i="53"/>
  <c r="AB83" i="53" s="1"/>
  <c r="D6" i="14"/>
  <c r="S80" i="2" s="1"/>
  <c r="M6" i="14"/>
  <c r="O6" i="14" s="1"/>
  <c r="D8" i="2" s="1"/>
  <c r="N6" i="14"/>
  <c r="D7" i="14"/>
  <c r="M7" i="14"/>
  <c r="N7" i="14"/>
  <c r="D8" i="14"/>
  <c r="M8" i="14"/>
  <c r="O8" i="14" s="1"/>
  <c r="F4" i="2" s="1"/>
  <c r="N8" i="14"/>
  <c r="N51" i="2" s="1"/>
  <c r="D9" i="14"/>
  <c r="S85" i="2" s="1"/>
  <c r="M9" i="14"/>
  <c r="O9" i="14" s="1"/>
  <c r="G8" i="2" s="1"/>
  <c r="N9" i="14"/>
  <c r="N52" i="2" s="1"/>
  <c r="D10" i="14"/>
  <c r="M10" i="14"/>
  <c r="N10" i="14"/>
  <c r="D11" i="14"/>
  <c r="M11" i="14"/>
  <c r="N11" i="14"/>
  <c r="D12" i="14"/>
  <c r="M12" i="14"/>
  <c r="N12" i="14"/>
  <c r="D13" i="14"/>
  <c r="M13" i="14"/>
  <c r="N13" i="14"/>
  <c r="D14" i="14"/>
  <c r="S96" i="2" s="1"/>
  <c r="M14" i="14"/>
  <c r="N14" i="14"/>
  <c r="N57" i="2" s="1"/>
  <c r="D15" i="14"/>
  <c r="M15" i="14"/>
  <c r="N15" i="14"/>
  <c r="D16" i="14"/>
  <c r="M16" i="14"/>
  <c r="N16" i="14"/>
  <c r="D17" i="14"/>
  <c r="M17" i="14"/>
  <c r="N17" i="14"/>
  <c r="N60" i="2" s="1"/>
  <c r="D18" i="14"/>
  <c r="M18" i="14"/>
  <c r="O18" i="14" s="1"/>
  <c r="P7" i="2" s="1"/>
  <c r="N18" i="14"/>
  <c r="N61" i="2" s="1"/>
  <c r="D19" i="14"/>
  <c r="M19" i="14"/>
  <c r="O19" i="14" s="1"/>
  <c r="Q7" i="2" s="1"/>
  <c r="N19" i="14"/>
  <c r="N62" i="2" s="1"/>
  <c r="D20" i="14"/>
  <c r="M20" i="14"/>
  <c r="O20" i="14" s="1"/>
  <c r="R4" i="2" s="1"/>
  <c r="N20" i="14"/>
  <c r="N63" i="2" s="1"/>
  <c r="D21" i="14"/>
  <c r="M21" i="14"/>
  <c r="O21" i="14" s="1"/>
  <c r="AF40" i="2" s="1"/>
  <c r="N21" i="14"/>
  <c r="N64" i="2" s="1"/>
  <c r="D22" i="14"/>
  <c r="M22" i="14"/>
  <c r="O22" i="14" s="1"/>
  <c r="N22" i="14"/>
  <c r="N65" i="2" s="1"/>
  <c r="D23" i="14"/>
  <c r="M23" i="14"/>
  <c r="O23" i="14" s="1"/>
  <c r="N23" i="14"/>
  <c r="T83" i="53" s="1"/>
  <c r="D24" i="14"/>
  <c r="M24" i="14"/>
  <c r="N24" i="14"/>
  <c r="T84" i="53" s="1"/>
  <c r="D25" i="14"/>
  <c r="AE25" i="2" s="1"/>
  <c r="M25" i="14"/>
  <c r="O25" i="14" s="1"/>
  <c r="W3" i="2" s="1"/>
  <c r="N25" i="14"/>
  <c r="N68" i="2" s="1"/>
  <c r="N70" i="2"/>
  <c r="E30" i="14"/>
  <c r="F25" i="51" s="1"/>
  <c r="G30" i="14"/>
  <c r="H30" i="14"/>
  <c r="I30" i="14"/>
  <c r="J30" i="14"/>
  <c r="L30" i="14"/>
  <c r="H25" i="51" s="1"/>
  <c r="C32" i="14"/>
  <c r="G32" i="14"/>
  <c r="J32" i="14"/>
  <c r="N32" i="14"/>
  <c r="C33" i="14"/>
  <c r="G33" i="14"/>
  <c r="J33" i="14"/>
  <c r="N33" i="14"/>
  <c r="C34" i="14"/>
  <c r="G34" i="14"/>
  <c r="J34" i="14"/>
  <c r="N34" i="14"/>
  <c r="D26" i="53"/>
  <c r="T26" i="53"/>
  <c r="K11" i="53"/>
  <c r="K21" i="53"/>
  <c r="K44" i="53"/>
  <c r="K77" i="53"/>
  <c r="P14" i="19"/>
  <c r="O24" i="19"/>
  <c r="S44" i="53"/>
  <c r="AC16" i="2"/>
  <c r="W39" i="2"/>
  <c r="W30" i="2"/>
  <c r="AA12" i="53"/>
  <c r="AA21" i="53"/>
  <c r="AB21" i="53" s="1"/>
  <c r="K102" i="53"/>
  <c r="K15" i="53"/>
  <c r="AA115" i="53"/>
  <c r="AB115" i="53" s="1"/>
  <c r="AA109" i="53"/>
  <c r="AB109" i="53" s="1"/>
  <c r="AA117" i="53"/>
  <c r="AB117" i="53" s="1"/>
  <c r="AA116" i="53"/>
  <c r="S21" i="2"/>
  <c r="S39" i="2"/>
  <c r="Y31" i="2"/>
  <c r="K27" i="53"/>
  <c r="L27" i="53" s="1"/>
  <c r="D59" i="53"/>
  <c r="T27" i="53"/>
  <c r="C56" i="53"/>
  <c r="T105" i="53"/>
  <c r="S82" i="53"/>
  <c r="O16" i="18"/>
  <c r="O14" i="17"/>
  <c r="T45" i="53"/>
  <c r="O18" i="16"/>
  <c r="P8" i="2" s="1"/>
  <c r="AD18" i="2"/>
  <c r="D23" i="53"/>
  <c r="P7" i="1"/>
  <c r="P11" i="19"/>
  <c r="AD17" i="2"/>
  <c r="T44" i="53"/>
  <c r="P7" i="18"/>
  <c r="Q6" i="1"/>
  <c r="P10" i="1"/>
  <c r="P5" i="1"/>
  <c r="AA87" i="53"/>
  <c r="AA47" i="53"/>
  <c r="AB47" i="53" s="1"/>
  <c r="AA19" i="53"/>
  <c r="AB19" i="53" s="1"/>
  <c r="K101" i="53"/>
  <c r="L101" i="53" s="1"/>
  <c r="K23" i="53"/>
  <c r="AA108" i="53"/>
  <c r="D21" i="53"/>
  <c r="O19" i="52" l="1"/>
  <c r="Q4" i="2" s="1"/>
  <c r="O16" i="52"/>
  <c r="AH26" i="2" s="1"/>
  <c r="O13" i="52"/>
  <c r="O6" i="52"/>
  <c r="AH22" i="2" s="1"/>
  <c r="D83" i="53"/>
  <c r="P11" i="20"/>
  <c r="D69" i="53"/>
  <c r="D85" i="53"/>
  <c r="Q9" i="17"/>
  <c r="K32" i="19"/>
  <c r="P22" i="52"/>
  <c r="D112" i="53"/>
  <c r="D81" i="53"/>
  <c r="P14" i="52"/>
  <c r="T55" i="53"/>
  <c r="D34" i="14"/>
  <c r="D33" i="14"/>
  <c r="D32" i="14"/>
  <c r="K32" i="18"/>
  <c r="K34" i="16"/>
  <c r="K33" i="16"/>
  <c r="O13" i="14"/>
  <c r="O7" i="14"/>
  <c r="E4" i="2" s="1"/>
  <c r="O17" i="14"/>
  <c r="O2" i="2" s="1"/>
  <c r="O4" i="14"/>
  <c r="B3" i="2" s="1"/>
  <c r="D14" i="53"/>
  <c r="D33" i="18"/>
  <c r="O23" i="17"/>
  <c r="AB32" i="2" s="1"/>
  <c r="D33" i="16"/>
  <c r="D32" i="16"/>
  <c r="O25" i="16"/>
  <c r="W4" i="2" s="1"/>
  <c r="O24" i="16"/>
  <c r="V2" i="2" s="1"/>
  <c r="K33" i="17"/>
  <c r="K32" i="17"/>
  <c r="O17" i="16"/>
  <c r="O4" i="2" s="1"/>
  <c r="O13" i="16"/>
  <c r="K3" i="2" s="1"/>
  <c r="O6" i="16"/>
  <c r="AD35" i="2" s="1"/>
  <c r="O23" i="16"/>
  <c r="U2" i="2" s="1"/>
  <c r="N103" i="2"/>
  <c r="G11" i="51" s="1"/>
  <c r="I11" i="51" s="1"/>
  <c r="O25" i="17"/>
  <c r="W6" i="2" s="1"/>
  <c r="O20" i="17"/>
  <c r="R7" i="2" s="1"/>
  <c r="O7" i="17"/>
  <c r="E6" i="2" s="1"/>
  <c r="O11" i="17"/>
  <c r="AB22" i="2" s="1"/>
  <c r="O9" i="17"/>
  <c r="G4" i="2" s="1"/>
  <c r="O22" i="17"/>
  <c r="T3" i="2" s="1"/>
  <c r="O22" i="18"/>
  <c r="O23" i="18"/>
  <c r="U7" i="2" s="1"/>
  <c r="D105" i="53"/>
  <c r="L67" i="2"/>
  <c r="T37" i="53"/>
  <c r="T50" i="53"/>
  <c r="K34" i="17"/>
  <c r="S21" i="53"/>
  <c r="T19" i="53"/>
  <c r="D25" i="53"/>
  <c r="T20" i="53"/>
  <c r="T46" i="53"/>
  <c r="K33" i="14"/>
  <c r="K32" i="14"/>
  <c r="P25" i="19"/>
  <c r="O20" i="19"/>
  <c r="R3" i="2" s="1"/>
  <c r="O23" i="19"/>
  <c r="U4" i="2" s="1"/>
  <c r="O19" i="19"/>
  <c r="X29" i="2" s="1"/>
  <c r="O14" i="19"/>
  <c r="L2" i="2" s="1"/>
  <c r="O8" i="19"/>
  <c r="F3" i="2" s="1"/>
  <c r="O6" i="19"/>
  <c r="X25" i="2" s="1"/>
  <c r="T102" i="53"/>
  <c r="P19" i="20"/>
  <c r="T106" i="53"/>
  <c r="D111" i="53"/>
  <c r="K32" i="20"/>
  <c r="O25" i="20"/>
  <c r="W7" i="2" s="1"/>
  <c r="D24" i="53"/>
  <c r="K34" i="14"/>
  <c r="S93" i="2"/>
  <c r="S102" i="2"/>
  <c r="U29" i="2"/>
  <c r="P15" i="14"/>
  <c r="K33" i="18"/>
  <c r="T53" i="53"/>
  <c r="T40" i="53"/>
  <c r="T13" i="53"/>
  <c r="D39" i="53"/>
  <c r="T108" i="53"/>
  <c r="T107" i="53"/>
  <c r="N2" i="2"/>
  <c r="N67" i="2"/>
  <c r="T82" i="53"/>
  <c r="T81" i="53"/>
  <c r="T52" i="53"/>
  <c r="T48" i="53"/>
  <c r="T35" i="53"/>
  <c r="J66" i="2"/>
  <c r="T15" i="53"/>
  <c r="T11" i="53"/>
  <c r="T8" i="53"/>
  <c r="Z19" i="2"/>
  <c r="X16" i="2"/>
  <c r="P22" i="19"/>
  <c r="P21" i="19"/>
  <c r="D79" i="53"/>
  <c r="J20" i="2"/>
  <c r="C20" i="53"/>
  <c r="O12" i="52"/>
  <c r="J7" i="2" s="1"/>
  <c r="O11" i="52"/>
  <c r="I2" i="2" s="1"/>
  <c r="O9" i="52"/>
  <c r="AH28" i="2" s="1"/>
  <c r="O15" i="52"/>
  <c r="M7" i="2" s="1"/>
  <c r="O8" i="52"/>
  <c r="F8" i="2" s="1"/>
  <c r="O23" i="52"/>
  <c r="AH21" i="2" s="1"/>
  <c r="AH16" i="2"/>
  <c r="O5" i="52"/>
  <c r="C5" i="2" s="1"/>
  <c r="O22" i="52"/>
  <c r="AH33" i="2" s="1"/>
  <c r="O4" i="52"/>
  <c r="B8" i="2" s="1"/>
  <c r="AH38" i="2"/>
  <c r="O11" i="14"/>
  <c r="AF35" i="2" s="1"/>
  <c r="O5" i="14"/>
  <c r="AF28" i="2" s="1"/>
  <c r="T65" i="53"/>
  <c r="O12" i="14"/>
  <c r="J2" i="2" s="1"/>
  <c r="O24" i="14"/>
  <c r="O14" i="14"/>
  <c r="L5" i="2" s="1"/>
  <c r="O15" i="14"/>
  <c r="M4" i="2" s="1"/>
  <c r="AF32" i="2"/>
  <c r="T74" i="53"/>
  <c r="O16" i="14"/>
  <c r="N6" i="2" s="1"/>
  <c r="S7" i="2"/>
  <c r="O10" i="14"/>
  <c r="H5" i="2" s="1"/>
  <c r="C26" i="53"/>
  <c r="O5" i="16"/>
  <c r="C3" i="2" s="1"/>
  <c r="T51" i="53"/>
  <c r="O21" i="16"/>
  <c r="O11" i="16"/>
  <c r="AD30" i="2" s="1"/>
  <c r="O20" i="16"/>
  <c r="R6" i="2" s="1"/>
  <c r="O7" i="16"/>
  <c r="AD25" i="2" s="1"/>
  <c r="O19" i="16"/>
  <c r="Q3" i="2" s="1"/>
  <c r="O14" i="16"/>
  <c r="AD28" i="2" s="1"/>
  <c r="O8" i="16"/>
  <c r="F6" i="2" s="1"/>
  <c r="AD41" i="2"/>
  <c r="O22" i="16"/>
  <c r="AD40" i="2" s="1"/>
  <c r="T34" i="53"/>
  <c r="O4" i="16"/>
  <c r="O10" i="16"/>
  <c r="H6" i="2" s="1"/>
  <c r="O12" i="16"/>
  <c r="O9" i="16"/>
  <c r="G7" i="2" s="1"/>
  <c r="O18" i="17"/>
  <c r="AB29" i="2" s="1"/>
  <c r="O17" i="17"/>
  <c r="O5" i="2" s="1"/>
  <c r="O10" i="17"/>
  <c r="H8" i="2" s="1"/>
  <c r="O16" i="17"/>
  <c r="N5" i="2" s="1"/>
  <c r="O19" i="17"/>
  <c r="Q2" i="2" s="1"/>
  <c r="O13" i="17"/>
  <c r="K5" i="2" s="1"/>
  <c r="O12" i="17"/>
  <c r="J6" i="2" s="1"/>
  <c r="T12" i="53"/>
  <c r="AB16" i="2"/>
  <c r="T10" i="53"/>
  <c r="O8" i="17"/>
  <c r="AB33" i="2" s="1"/>
  <c r="O5" i="17"/>
  <c r="C2" i="2" s="1"/>
  <c r="O6" i="17"/>
  <c r="AB23" i="2" s="1"/>
  <c r="T6" i="53"/>
  <c r="P6" i="17"/>
  <c r="O4" i="17"/>
  <c r="B2" i="2" s="1"/>
  <c r="AB17" i="2"/>
  <c r="AB37" i="2"/>
  <c r="AF25" i="2"/>
  <c r="AD20" i="2"/>
  <c r="AH29" i="2"/>
  <c r="K4" i="2"/>
  <c r="M32" i="14" a="1"/>
  <c r="M32" i="14" s="1"/>
  <c r="T114" i="53"/>
  <c r="T79" i="53"/>
  <c r="O24" i="18"/>
  <c r="Z32" i="2" s="1"/>
  <c r="D50" i="53"/>
  <c r="AF19" i="2"/>
  <c r="AF21" i="2"/>
  <c r="D67" i="2"/>
  <c r="D32" i="1"/>
  <c r="AD19" i="2"/>
  <c r="P25" i="16"/>
  <c r="O9" i="19"/>
  <c r="G6" i="2" s="1"/>
  <c r="P21" i="1"/>
  <c r="P19" i="17"/>
  <c r="P19" i="52"/>
  <c r="P23" i="52"/>
  <c r="D109" i="53"/>
  <c r="AF17" i="2"/>
  <c r="AF38" i="2"/>
  <c r="U8" i="2"/>
  <c r="AF18" i="2"/>
  <c r="AH19" i="2"/>
  <c r="K33" i="20"/>
  <c r="K34" i="18"/>
  <c r="H66" i="2"/>
  <c r="AB39" i="2"/>
  <c r="V8" i="2"/>
  <c r="I3" i="2"/>
  <c r="P20" i="52"/>
  <c r="AB41" i="2"/>
  <c r="L8" i="2"/>
  <c r="AH40" i="2"/>
  <c r="S6" i="2"/>
  <c r="AB18" i="2"/>
  <c r="AD26" i="2"/>
  <c r="AD36" i="2"/>
  <c r="M6" i="2"/>
  <c r="P23" i="19"/>
  <c r="P20" i="19"/>
  <c r="P21" i="17"/>
  <c r="P21" i="52"/>
  <c r="T113" i="53"/>
  <c r="D114" i="53"/>
  <c r="AF16" i="2"/>
  <c r="AH18" i="2"/>
  <c r="AH24" i="2"/>
  <c r="R2" i="2"/>
  <c r="AH30" i="2"/>
  <c r="L7" i="2"/>
  <c r="D28" i="53"/>
  <c r="D34" i="20"/>
  <c r="D33" i="20"/>
  <c r="J32" i="2"/>
  <c r="D32" i="18"/>
  <c r="O25" i="18"/>
  <c r="W2" i="2" s="1"/>
  <c r="P18" i="19"/>
  <c r="P20" i="16"/>
  <c r="P21" i="18"/>
  <c r="O21" i="18"/>
  <c r="Z39" i="2" s="1"/>
  <c r="O12" i="18"/>
  <c r="Z21" i="2" s="1"/>
  <c r="O20" i="18"/>
  <c r="R5" i="2" s="1"/>
  <c r="O19" i="18"/>
  <c r="Q8" i="2" s="1"/>
  <c r="D110" i="53"/>
  <c r="O14" i="18"/>
  <c r="Z26" i="2" s="1"/>
  <c r="O18" i="18"/>
  <c r="P4" i="2" s="1"/>
  <c r="O15" i="18"/>
  <c r="O13" i="18"/>
  <c r="K6" i="2" s="1"/>
  <c r="D103" i="53"/>
  <c r="O10" i="18"/>
  <c r="Z30" i="2" s="1"/>
  <c r="O11" i="18"/>
  <c r="I6" i="2" s="1"/>
  <c r="Z36" i="2"/>
  <c r="O8" i="18"/>
  <c r="Z28" i="2" s="1"/>
  <c r="D99" i="53"/>
  <c r="O4" i="18"/>
  <c r="B4" i="2" s="1"/>
  <c r="O7" i="18"/>
  <c r="E2" i="2" s="1"/>
  <c r="O9" i="18"/>
  <c r="G3" i="2" s="1"/>
  <c r="O6" i="18"/>
  <c r="D7" i="2" s="1"/>
  <c r="N30" i="18"/>
  <c r="O5" i="18"/>
  <c r="C6" i="2" s="1"/>
  <c r="D95" i="53"/>
  <c r="Z22" i="2"/>
  <c r="T2" i="2"/>
  <c r="Z24" i="2"/>
  <c r="Z18" i="2"/>
  <c r="X40" i="2"/>
  <c r="X19" i="2"/>
  <c r="O25" i="19"/>
  <c r="W5" i="2" s="1"/>
  <c r="X39" i="2"/>
  <c r="D84" i="53"/>
  <c r="O21" i="19"/>
  <c r="S8" i="2" s="1"/>
  <c r="O7" i="19"/>
  <c r="E5" i="2" s="1"/>
  <c r="O17" i="19"/>
  <c r="X30" i="2" s="1"/>
  <c r="O5" i="19"/>
  <c r="C8" i="2" s="1"/>
  <c r="O15" i="19"/>
  <c r="X20" i="2" s="1"/>
  <c r="O12" i="19"/>
  <c r="O11" i="19"/>
  <c r="I7" i="2" s="1"/>
  <c r="O10" i="19"/>
  <c r="H3" i="2" s="1"/>
  <c r="X28" i="2"/>
  <c r="X38" i="2"/>
  <c r="V6" i="2"/>
  <c r="O4" i="19"/>
  <c r="X31" i="2" s="1"/>
  <c r="D64" i="53"/>
  <c r="X17" i="2"/>
  <c r="X37" i="2"/>
  <c r="K8" i="2"/>
  <c r="M30" i="19"/>
  <c r="G21" i="51" s="1"/>
  <c r="I21" i="51" s="1"/>
  <c r="Z41" i="2"/>
  <c r="N7" i="2"/>
  <c r="Z33" i="2"/>
  <c r="W103" i="2"/>
  <c r="G15" i="51" s="1"/>
  <c r="I15" i="51" s="1"/>
  <c r="K103" i="2"/>
  <c r="G10" i="51" s="1"/>
  <c r="I10" i="51" s="1"/>
  <c r="P21" i="20"/>
  <c r="P20" i="20"/>
  <c r="O8" i="20"/>
  <c r="F2" i="2" s="1"/>
  <c r="O10" i="20"/>
  <c r="H4" i="2" s="1"/>
  <c r="D42" i="53"/>
  <c r="O12" i="20"/>
  <c r="J5" i="2" s="1"/>
  <c r="O24" i="20"/>
  <c r="V17" i="2"/>
  <c r="V32" i="2"/>
  <c r="O24" i="1"/>
  <c r="V9" i="2" s="1"/>
  <c r="D22" i="53"/>
  <c r="T39" i="2"/>
  <c r="T18" i="2"/>
  <c r="T19" i="2"/>
  <c r="T17" i="2"/>
  <c r="T16" i="2"/>
  <c r="P21" i="14"/>
  <c r="Q20" i="52"/>
  <c r="O23" i="20"/>
  <c r="O21" i="20"/>
  <c r="S2" i="2" s="1"/>
  <c r="O22" i="20"/>
  <c r="T4" i="2" s="1"/>
  <c r="O14" i="20"/>
  <c r="V31" i="2" s="1"/>
  <c r="O7" i="20"/>
  <c r="O20" i="20"/>
  <c r="O19" i="20"/>
  <c r="O18" i="20"/>
  <c r="P3" i="2" s="1"/>
  <c r="O16" i="20"/>
  <c r="N8" i="2" s="1"/>
  <c r="O17" i="20"/>
  <c r="O7" i="2" s="1"/>
  <c r="D45" i="53"/>
  <c r="O15" i="20"/>
  <c r="V20" i="2" s="1"/>
  <c r="P15" i="20"/>
  <c r="O13" i="20"/>
  <c r="O5" i="20"/>
  <c r="C4" i="2" s="1"/>
  <c r="O11" i="20"/>
  <c r="V27" i="2" s="1"/>
  <c r="O9" i="20"/>
  <c r="G2" i="2" s="1"/>
  <c r="J17" i="2"/>
  <c r="O6" i="20"/>
  <c r="D5" i="2" s="1"/>
  <c r="O4" i="20"/>
  <c r="B6" i="2" s="1"/>
  <c r="O13" i="1"/>
  <c r="T28" i="2" s="1"/>
  <c r="AF39" i="2"/>
  <c r="P62" i="2"/>
  <c r="Q62" i="2" s="1"/>
  <c r="T62" i="2" s="1"/>
  <c r="L18" i="51" s="1"/>
  <c r="T109" i="53"/>
  <c r="P52" i="2"/>
  <c r="T99" i="53"/>
  <c r="P47" i="2"/>
  <c r="T94" i="53"/>
  <c r="N30" i="52"/>
  <c r="J52" i="2"/>
  <c r="T9" i="53"/>
  <c r="F60" i="2"/>
  <c r="P17" i="19"/>
  <c r="P5" i="20"/>
  <c r="Q5" i="20"/>
  <c r="P5" i="16"/>
  <c r="Q5" i="16"/>
  <c r="N30" i="19"/>
  <c r="W24" i="2"/>
  <c r="N47" i="2"/>
  <c r="T64" i="53"/>
  <c r="D69" i="2"/>
  <c r="D56" i="53"/>
  <c r="J27" i="2"/>
  <c r="U25" i="2"/>
  <c r="D38" i="53"/>
  <c r="Z16" i="2"/>
  <c r="AH17" i="2"/>
  <c r="D77" i="53"/>
  <c r="T77" i="53"/>
  <c r="D82" i="53"/>
  <c r="T95" i="53"/>
  <c r="P72" i="2"/>
  <c r="T119" i="53"/>
  <c r="J65" i="2"/>
  <c r="T22" i="53"/>
  <c r="B49" i="2"/>
  <c r="D6" i="53"/>
  <c r="L60" i="2"/>
  <c r="T47" i="53"/>
  <c r="H49" i="2"/>
  <c r="D96" i="53"/>
  <c r="N30" i="17"/>
  <c r="N56" i="2"/>
  <c r="T73" i="53"/>
  <c r="F57" i="2"/>
  <c r="D74" i="53"/>
  <c r="F55" i="2"/>
  <c r="D72" i="53"/>
  <c r="Q14" i="14"/>
  <c r="P14" i="14"/>
  <c r="J33" i="2"/>
  <c r="P6" i="2"/>
  <c r="P5" i="18"/>
  <c r="X18" i="2"/>
  <c r="M33" i="14" a="1"/>
  <c r="M33" i="14" s="1"/>
  <c r="Y32" i="2"/>
  <c r="N30" i="16"/>
  <c r="D73" i="53"/>
  <c r="J35" i="2"/>
  <c r="N66" i="2"/>
  <c r="P7" i="16"/>
  <c r="X33" i="2"/>
  <c r="W38" i="2"/>
  <c r="D78" i="53"/>
  <c r="D29" i="53"/>
  <c r="T18" i="53"/>
  <c r="D48" i="2"/>
  <c r="N30" i="20"/>
  <c r="P13" i="1"/>
  <c r="D13" i="53"/>
  <c r="AD16" i="2"/>
  <c r="F33" i="18" a="1"/>
  <c r="F33" i="18" s="1"/>
  <c r="D97" i="53"/>
  <c r="D115" i="53"/>
  <c r="D101" i="53"/>
  <c r="K2" i="2"/>
  <c r="AF23" i="2"/>
  <c r="AF27" i="2"/>
  <c r="N3" i="2"/>
  <c r="AD34" i="2"/>
  <c r="S5" i="2"/>
  <c r="AB38" i="2"/>
  <c r="AE19" i="2"/>
  <c r="S100" i="2"/>
  <c r="S88" i="53"/>
  <c r="S99" i="2"/>
  <c r="AE16" i="2"/>
  <c r="S97" i="2"/>
  <c r="S86" i="53"/>
  <c r="AF37" i="2"/>
  <c r="T8" i="2"/>
  <c r="AE27" i="2"/>
  <c r="S83" i="2"/>
  <c r="AE41" i="2"/>
  <c r="S84" i="2"/>
  <c r="N59" i="2"/>
  <c r="T76" i="53"/>
  <c r="AE34" i="2"/>
  <c r="S82" i="2"/>
  <c r="AE30" i="2"/>
  <c r="S95" i="2"/>
  <c r="S74" i="53"/>
  <c r="N55" i="2"/>
  <c r="T72" i="53"/>
  <c r="S71" i="53"/>
  <c r="S92" i="2"/>
  <c r="AE35" i="2"/>
  <c r="N50" i="2"/>
  <c r="T67" i="53"/>
  <c r="D70" i="2"/>
  <c r="D57" i="53"/>
  <c r="D64" i="2"/>
  <c r="D51" i="53"/>
  <c r="H61" i="2"/>
  <c r="D108" i="53"/>
  <c r="AB19" i="2"/>
  <c r="J60" i="2"/>
  <c r="T17" i="53"/>
  <c r="J50" i="2"/>
  <c r="T7" i="53"/>
  <c r="B53" i="2"/>
  <c r="D10" i="53"/>
  <c r="AE28" i="2"/>
  <c r="S78" i="2"/>
  <c r="P64" i="2"/>
  <c r="T111" i="53"/>
  <c r="V16" i="2"/>
  <c r="D61" i="2"/>
  <c r="Q61" i="2" s="1"/>
  <c r="T61" i="2" s="1"/>
  <c r="L23" i="51" s="1"/>
  <c r="D48" i="53"/>
  <c r="H55" i="2"/>
  <c r="D102" i="53"/>
  <c r="H53" i="2"/>
  <c r="D100" i="53"/>
  <c r="B70" i="2"/>
  <c r="D27" i="53"/>
  <c r="B60" i="2"/>
  <c r="P17" i="1"/>
  <c r="S87" i="53"/>
  <c r="S98" i="2"/>
  <c r="AE38" i="2"/>
  <c r="S89" i="2"/>
  <c r="AE37" i="2"/>
  <c r="S86" i="2"/>
  <c r="AE40" i="2"/>
  <c r="S90" i="2"/>
  <c r="S79" i="53"/>
  <c r="S87" i="2"/>
  <c r="AE29" i="2"/>
  <c r="S101" i="2"/>
  <c r="AE26" i="2"/>
  <c r="S91" i="2"/>
  <c r="S73" i="53"/>
  <c r="S94" i="2"/>
  <c r="S70" i="53"/>
  <c r="S68" i="53"/>
  <c r="AE22" i="2"/>
  <c r="S81" i="2"/>
  <c r="M34" i="1" a="1"/>
  <c r="M34" i="1" s="1"/>
  <c r="F34" i="1" a="1"/>
  <c r="F34" i="1" s="1"/>
  <c r="P24" i="19"/>
  <c r="P15" i="19"/>
  <c r="P13" i="19"/>
  <c r="P8" i="19"/>
  <c r="P25" i="20"/>
  <c r="P25" i="1"/>
  <c r="P13" i="18"/>
  <c r="P25" i="18"/>
  <c r="P13" i="17"/>
  <c r="P25" i="17"/>
  <c r="P25" i="14"/>
  <c r="P25" i="52"/>
  <c r="P24" i="16"/>
  <c r="P7" i="20"/>
  <c r="P13" i="20"/>
  <c r="P24" i="20"/>
  <c r="P24" i="1"/>
  <c r="P8" i="18"/>
  <c r="P24" i="18"/>
  <c r="P24" i="17"/>
  <c r="P16" i="14"/>
  <c r="P24" i="14"/>
  <c r="P8" i="52"/>
  <c r="P16" i="52"/>
  <c r="P24" i="52"/>
  <c r="S85" i="53"/>
  <c r="S79" i="2"/>
  <c r="AE33" i="2"/>
  <c r="S88" i="2"/>
  <c r="T103" i="2"/>
  <c r="G14" i="51" s="1"/>
  <c r="I14" i="51" s="1"/>
  <c r="H103" i="2"/>
  <c r="G7" i="51" s="1"/>
  <c r="I7" i="51" s="1"/>
  <c r="AC17" i="2"/>
  <c r="P97" i="2"/>
  <c r="P90" i="2"/>
  <c r="P100" i="2"/>
  <c r="P93" i="2"/>
  <c r="AC30" i="2"/>
  <c r="S37" i="53"/>
  <c r="P81" i="2"/>
  <c r="S34" i="53"/>
  <c r="P77" i="2"/>
  <c r="AC27" i="2"/>
  <c r="S114" i="53"/>
  <c r="P23" i="18"/>
  <c r="P19" i="18"/>
  <c r="P9" i="18"/>
  <c r="P11" i="17"/>
  <c r="Q11" i="14"/>
  <c r="P11" i="52"/>
  <c r="C67" i="53"/>
  <c r="S59" i="53"/>
  <c r="P17" i="14"/>
  <c r="U24" i="2"/>
  <c r="C59" i="53"/>
  <c r="P5" i="52"/>
  <c r="P5" i="14"/>
  <c r="Q25" i="18"/>
  <c r="Q21" i="17"/>
  <c r="Q25" i="1"/>
  <c r="P89" i="2"/>
  <c r="S50" i="53"/>
  <c r="P83" i="2"/>
  <c r="AC41" i="2"/>
  <c r="P85" i="2"/>
  <c r="P82" i="2"/>
  <c r="AC36" i="2"/>
  <c r="P92" i="2"/>
  <c r="S40" i="53"/>
  <c r="P88" i="2"/>
  <c r="AC29" i="2"/>
  <c r="P84" i="2"/>
  <c r="P80" i="2"/>
  <c r="P78" i="2"/>
  <c r="Q30" i="19"/>
  <c r="M34" i="14" a="1"/>
  <c r="M34" i="14" s="1"/>
  <c r="F34" i="16" a="1"/>
  <c r="F34" i="16" s="1"/>
  <c r="K32" i="16"/>
  <c r="C53" i="53"/>
  <c r="S83" i="53"/>
  <c r="S35" i="53"/>
  <c r="Q20" i="16"/>
  <c r="M34" i="18" a="1"/>
  <c r="M34" i="18" s="1"/>
  <c r="F33" i="17" a="1"/>
  <c r="F33" i="17" s="1"/>
  <c r="S101" i="53"/>
  <c r="S75" i="53"/>
  <c r="S36" i="2"/>
  <c r="C36" i="53"/>
  <c r="P12" i="52"/>
  <c r="P8" i="20"/>
  <c r="Q6" i="20"/>
  <c r="P22" i="18"/>
  <c r="M34" i="17" a="1"/>
  <c r="M34" i="17" s="1"/>
  <c r="S77" i="53"/>
  <c r="S78" i="53"/>
  <c r="F32" i="14" a="1"/>
  <c r="F32" i="14" s="1"/>
  <c r="F34" i="17" a="1"/>
  <c r="F34" i="17" s="1"/>
  <c r="S80" i="53"/>
  <c r="U18" i="2"/>
  <c r="AA17" i="2"/>
  <c r="S118" i="53"/>
  <c r="S16" i="2"/>
  <c r="S81" i="53"/>
  <c r="C86" i="53"/>
  <c r="AA38" i="2"/>
  <c r="C99" i="53"/>
  <c r="AE39" i="2"/>
  <c r="C28" i="53"/>
  <c r="AC31" i="2"/>
  <c r="AA39" i="2"/>
  <c r="P6" i="52"/>
  <c r="P20" i="14"/>
  <c r="Q16" i="14"/>
  <c r="P4" i="14"/>
  <c r="Q6" i="18"/>
  <c r="P10" i="16"/>
  <c r="AG37" i="2"/>
  <c r="S84" i="53"/>
  <c r="AG20" i="2"/>
  <c r="AE17" i="2"/>
  <c r="Y16" i="2"/>
  <c r="U27" i="2"/>
  <c r="C41" i="53"/>
  <c r="F32" i="18" a="1"/>
  <c r="F32" i="18" s="1"/>
  <c r="AG39" i="2"/>
  <c r="Y19" i="2"/>
  <c r="C114" i="53"/>
  <c r="Y20" i="2"/>
  <c r="F34" i="52" a="1"/>
  <c r="F34" i="52" s="1"/>
  <c r="S115" i="53"/>
  <c r="Q13" i="18"/>
  <c r="Q5" i="17"/>
  <c r="P13" i="16"/>
  <c r="M97" i="2"/>
  <c r="AA16" i="2"/>
  <c r="A101" i="2"/>
  <c r="S19" i="2"/>
  <c r="A87" i="2"/>
  <c r="C22" i="53"/>
  <c r="M33" i="16" a="1"/>
  <c r="M33" i="16" s="1"/>
  <c r="F33" i="16" a="1"/>
  <c r="F33" i="16" s="1"/>
  <c r="F32" i="16" a="1"/>
  <c r="F32" i="16" s="1"/>
  <c r="AC18" i="2"/>
  <c r="S55" i="53"/>
  <c r="S43" i="53"/>
  <c r="F34" i="19" a="1"/>
  <c r="F34" i="19" s="1"/>
  <c r="F33" i="19" a="1"/>
  <c r="F33" i="19" s="1"/>
  <c r="M32" i="19" a="1"/>
  <c r="M32" i="19" s="1"/>
  <c r="G99" i="2"/>
  <c r="W18" i="2"/>
  <c r="AC20" i="2"/>
  <c r="S53" i="53"/>
  <c r="S67" i="53"/>
  <c r="C88" i="53"/>
  <c r="AC26" i="2"/>
  <c r="W19" i="2"/>
  <c r="S66" i="53"/>
  <c r="AE36" i="2"/>
  <c r="V98" i="2"/>
  <c r="AG17" i="2"/>
  <c r="Q19" i="52"/>
  <c r="D79" i="2"/>
  <c r="C55" i="53"/>
  <c r="J96" i="2"/>
  <c r="Y17" i="2"/>
  <c r="J78" i="2"/>
  <c r="C115" i="53"/>
  <c r="M100" i="2"/>
  <c r="M33" i="17" a="1"/>
  <c r="M33" i="17" s="1"/>
  <c r="G98" i="2"/>
  <c r="C87" i="53"/>
  <c r="W17" i="2"/>
  <c r="G88" i="2"/>
  <c r="W29" i="2"/>
  <c r="Q16" i="20"/>
  <c r="P16" i="20"/>
  <c r="Q4" i="18"/>
  <c r="P4" i="18"/>
  <c r="Q10" i="18"/>
  <c r="P10" i="18"/>
  <c r="Q8" i="17"/>
  <c r="P8" i="17"/>
  <c r="Q12" i="17"/>
  <c r="P12" i="17"/>
  <c r="Q6" i="16"/>
  <c r="P6" i="16"/>
  <c r="P8" i="16"/>
  <c r="Q8" i="16"/>
  <c r="Q12" i="16"/>
  <c r="P12" i="16"/>
  <c r="Q16" i="16"/>
  <c r="P16" i="16"/>
  <c r="Q22" i="16"/>
  <c r="P22" i="16"/>
  <c r="Q6" i="14"/>
  <c r="P6" i="14"/>
  <c r="Q4" i="52"/>
  <c r="P4" i="52"/>
  <c r="M32" i="17" a="1"/>
  <c r="M32" i="17" s="1"/>
  <c r="F32" i="17" a="1"/>
  <c r="F32" i="17" s="1"/>
  <c r="M34" i="19" a="1"/>
  <c r="M34" i="19" s="1"/>
  <c r="M33" i="19" a="1"/>
  <c r="M33" i="19" s="1"/>
  <c r="F32" i="19" a="1"/>
  <c r="F32" i="19" s="1"/>
  <c r="Q8" i="52"/>
  <c r="U21" i="2"/>
  <c r="C38" i="53"/>
  <c r="W21" i="2"/>
  <c r="AE24" i="2"/>
  <c r="AH36" i="2"/>
  <c r="AB35" i="2"/>
  <c r="T87" i="53"/>
  <c r="T85" i="53"/>
  <c r="C42" i="53"/>
  <c r="D41" i="53"/>
  <c r="C39" i="53"/>
  <c r="T28" i="53"/>
  <c r="T25" i="53"/>
  <c r="S24" i="53"/>
  <c r="T57" i="53"/>
  <c r="S47" i="53"/>
  <c r="T43" i="53"/>
  <c r="AC24" i="2"/>
  <c r="Q11" i="16"/>
  <c r="C84" i="53"/>
  <c r="D71" i="53"/>
  <c r="T75" i="53"/>
  <c r="N58" i="2"/>
  <c r="Q58" i="2" s="1"/>
  <c r="T58" i="2" s="1"/>
  <c r="L10" i="51" s="1"/>
  <c r="T71" i="53"/>
  <c r="N54" i="2"/>
  <c r="Q54" i="2" s="1"/>
  <c r="T54" i="2" s="1"/>
  <c r="L11" i="51" s="1"/>
  <c r="T70" i="53"/>
  <c r="N53" i="2"/>
  <c r="T66" i="53"/>
  <c r="N49" i="2"/>
  <c r="AG19" i="2"/>
  <c r="V100" i="2"/>
  <c r="AG18" i="2"/>
  <c r="S117" i="53"/>
  <c r="AG16" i="2"/>
  <c r="V97" i="2"/>
  <c r="AG21" i="2"/>
  <c r="V102" i="2"/>
  <c r="T112" i="53"/>
  <c r="P65" i="2"/>
  <c r="AG40" i="2"/>
  <c r="V91" i="2"/>
  <c r="AG24" i="2"/>
  <c r="V83" i="2"/>
  <c r="P17" i="52"/>
  <c r="S106" i="53"/>
  <c r="V82" i="2"/>
  <c r="S102" i="53"/>
  <c r="V94" i="2"/>
  <c r="AG28" i="2"/>
  <c r="V86" i="2"/>
  <c r="T98" i="53"/>
  <c r="S97" i="53"/>
  <c r="V81" i="2"/>
  <c r="M33" i="20" a="1"/>
  <c r="M33" i="20" s="1"/>
  <c r="F33" i="20" a="1"/>
  <c r="F33" i="20" s="1"/>
  <c r="M32" i="20" a="1"/>
  <c r="M32" i="20" s="1"/>
  <c r="F32" i="20" a="1"/>
  <c r="F32" i="20" s="1"/>
  <c r="U19" i="2"/>
  <c r="C58" i="53"/>
  <c r="U16" i="2"/>
  <c r="D98" i="2"/>
  <c r="C54" i="53"/>
  <c r="D90" i="2"/>
  <c r="C51" i="53"/>
  <c r="D92" i="2"/>
  <c r="D49" i="53"/>
  <c r="U28" i="2"/>
  <c r="D88" i="2"/>
  <c r="C48" i="53"/>
  <c r="D85" i="2"/>
  <c r="C47" i="53"/>
  <c r="D101" i="2"/>
  <c r="D46" i="53"/>
  <c r="U20" i="2"/>
  <c r="D102" i="2"/>
  <c r="D44" i="53"/>
  <c r="D43" i="53"/>
  <c r="U39" i="2"/>
  <c r="D95" i="2"/>
  <c r="U35" i="2"/>
  <c r="D89" i="2"/>
  <c r="U30" i="2"/>
  <c r="F34" i="18" a="1"/>
  <c r="F34" i="18" s="1"/>
  <c r="Y24" i="2"/>
  <c r="Y33" i="2"/>
  <c r="J89" i="2"/>
  <c r="Y22" i="2"/>
  <c r="J102" i="2"/>
  <c r="C110" i="53"/>
  <c r="J82" i="2"/>
  <c r="C106" i="53"/>
  <c r="J81" i="2"/>
  <c r="Y35" i="2"/>
  <c r="J91" i="2"/>
  <c r="Y30" i="2"/>
  <c r="J87" i="2"/>
  <c r="Y25" i="2"/>
  <c r="D98" i="53"/>
  <c r="C97" i="53"/>
  <c r="D94" i="53"/>
  <c r="S29" i="53"/>
  <c r="S28" i="53"/>
  <c r="M99" i="2"/>
  <c r="S27" i="53"/>
  <c r="S25" i="53"/>
  <c r="M78" i="2"/>
  <c r="AA32" i="2"/>
  <c r="M90" i="2"/>
  <c r="AA27" i="2"/>
  <c r="M87" i="2"/>
  <c r="S17" i="53"/>
  <c r="M101" i="2"/>
  <c r="S13" i="53"/>
  <c r="M95" i="2"/>
  <c r="AA24" i="2"/>
  <c r="M94" i="2"/>
  <c r="S11" i="53"/>
  <c r="M93" i="2"/>
  <c r="S10" i="53"/>
  <c r="M88" i="2"/>
  <c r="S9" i="53"/>
  <c r="M85" i="2"/>
  <c r="AA33" i="2"/>
  <c r="M83" i="2"/>
  <c r="AA23" i="2"/>
  <c r="M79" i="2"/>
  <c r="S18" i="2"/>
  <c r="C27" i="53"/>
  <c r="A99" i="2"/>
  <c r="C21" i="53"/>
  <c r="A92" i="2"/>
  <c r="C17" i="53"/>
  <c r="A102" i="2"/>
  <c r="C16" i="53"/>
  <c r="A82" i="2"/>
  <c r="S28" i="2"/>
  <c r="A96" i="2"/>
  <c r="C11" i="53"/>
  <c r="A94" i="2"/>
  <c r="S24" i="2"/>
  <c r="A89" i="2"/>
  <c r="S30" i="2"/>
  <c r="A80" i="2"/>
  <c r="S51" i="53"/>
  <c r="S49" i="53"/>
  <c r="AC28" i="2"/>
  <c r="S41" i="53"/>
  <c r="AC32" i="2"/>
  <c r="AC25" i="2"/>
  <c r="C89" i="53"/>
  <c r="G100" i="2"/>
  <c r="W16" i="2"/>
  <c r="C85" i="53"/>
  <c r="G79" i="2"/>
  <c r="D80" i="53"/>
  <c r="C80" i="53"/>
  <c r="G83" i="2"/>
  <c r="P19" i="19"/>
  <c r="C77" i="53"/>
  <c r="G101" i="2"/>
  <c r="W37" i="2"/>
  <c r="G95" i="2"/>
  <c r="P12" i="19"/>
  <c r="W34" i="2"/>
  <c r="G89" i="2"/>
  <c r="C68" i="53"/>
  <c r="D66" i="53"/>
  <c r="F49" i="2"/>
  <c r="W25" i="2"/>
  <c r="G80" i="2"/>
  <c r="W36" i="2"/>
  <c r="G78" i="2"/>
  <c r="D106" i="53"/>
  <c r="P15" i="18"/>
  <c r="P17" i="18"/>
  <c r="P14" i="17"/>
  <c r="P15" i="16"/>
  <c r="P18" i="14"/>
  <c r="AD31" i="2"/>
  <c r="AG33" i="2"/>
  <c r="V87" i="2"/>
  <c r="S109" i="53"/>
  <c r="V88" i="2"/>
  <c r="S108" i="53"/>
  <c r="V85" i="2"/>
  <c r="S107" i="53"/>
  <c r="V101" i="2"/>
  <c r="AG34" i="2"/>
  <c r="V92" i="2"/>
  <c r="T104" i="53"/>
  <c r="P57" i="2"/>
  <c r="AG30" i="2"/>
  <c r="V96" i="2"/>
  <c r="S103" i="53"/>
  <c r="V95" i="2"/>
  <c r="AG36" i="2"/>
  <c r="V89" i="2"/>
  <c r="AG22" i="2"/>
  <c r="V80" i="2"/>
  <c r="AG23" i="2"/>
  <c r="V78" i="2"/>
  <c r="U17" i="2"/>
  <c r="D97" i="2"/>
  <c r="J34" i="2"/>
  <c r="D52" i="53"/>
  <c r="D65" i="2"/>
  <c r="U37" i="2"/>
  <c r="D87" i="2"/>
  <c r="U38" i="2"/>
  <c r="D83" i="2"/>
  <c r="D37" i="53"/>
  <c r="D50" i="2"/>
  <c r="U23" i="2"/>
  <c r="D78" i="2"/>
  <c r="P4" i="20"/>
  <c r="D47" i="2"/>
  <c r="Y18" i="2"/>
  <c r="J97" i="2"/>
  <c r="C111" i="53"/>
  <c r="J90" i="2"/>
  <c r="Y37" i="2"/>
  <c r="J84" i="2"/>
  <c r="D107" i="53"/>
  <c r="H60" i="2"/>
  <c r="C107" i="53"/>
  <c r="J99" i="2"/>
  <c r="C104" i="53"/>
  <c r="J100" i="2"/>
  <c r="Y34" i="2"/>
  <c r="J94" i="2"/>
  <c r="C102" i="53"/>
  <c r="J93" i="2"/>
  <c r="C101" i="53"/>
  <c r="J92" i="2"/>
  <c r="Y28" i="2"/>
  <c r="J83" i="2"/>
  <c r="C95" i="53"/>
  <c r="J77" i="2"/>
  <c r="S22" i="53"/>
  <c r="M86" i="2"/>
  <c r="S20" i="53"/>
  <c r="M82" i="2"/>
  <c r="S18" i="53"/>
  <c r="M84" i="2"/>
  <c r="T16" i="53"/>
  <c r="J59" i="2"/>
  <c r="S16" i="53"/>
  <c r="M81" i="2"/>
  <c r="S15" i="53"/>
  <c r="M92" i="2"/>
  <c r="T14" i="53"/>
  <c r="J57" i="2"/>
  <c r="AA41" i="2"/>
  <c r="M96" i="2"/>
  <c r="S7" i="53"/>
  <c r="M80" i="2"/>
  <c r="AA21" i="2"/>
  <c r="M77" i="2"/>
  <c r="P4" i="17"/>
  <c r="J47" i="2"/>
  <c r="C25" i="53"/>
  <c r="A79" i="2"/>
  <c r="Q63" i="2"/>
  <c r="T63" i="2" s="1"/>
  <c r="S26" i="2"/>
  <c r="A85" i="2"/>
  <c r="S40" i="2"/>
  <c r="A93" i="2"/>
  <c r="S25" i="2"/>
  <c r="A95" i="2"/>
  <c r="S31" i="2"/>
  <c r="A86" i="2"/>
  <c r="Q51" i="2"/>
  <c r="T51" i="2" s="1"/>
  <c r="L9" i="51" s="1"/>
  <c r="S23" i="2"/>
  <c r="A84" i="2"/>
  <c r="C7" i="53"/>
  <c r="A81" i="2"/>
  <c r="Q48" i="2"/>
  <c r="T48" i="2" s="1"/>
  <c r="L8" i="51" s="1"/>
  <c r="C5" i="53"/>
  <c r="A78" i="2"/>
  <c r="AC19" i="2"/>
  <c r="S58" i="53"/>
  <c r="S57" i="53"/>
  <c r="S56" i="53"/>
  <c r="S52" i="53"/>
  <c r="AC33" i="2"/>
  <c r="S48" i="53"/>
  <c r="S45" i="53"/>
  <c r="P14" i="16"/>
  <c r="T41" i="53"/>
  <c r="AC39" i="2"/>
  <c r="M30" i="16"/>
  <c r="G24" i="51" s="1"/>
  <c r="I24" i="51" s="1"/>
  <c r="S38" i="53"/>
  <c r="T36" i="53"/>
  <c r="AC21" i="2"/>
  <c r="P4" i="16"/>
  <c r="W28" i="2"/>
  <c r="G91" i="2"/>
  <c r="C82" i="53"/>
  <c r="G87" i="2"/>
  <c r="W41" i="2"/>
  <c r="G92" i="2"/>
  <c r="C78" i="53"/>
  <c r="G85" i="2"/>
  <c r="D76" i="53"/>
  <c r="F59" i="2"/>
  <c r="C76" i="53"/>
  <c r="G82" i="2"/>
  <c r="C75" i="53"/>
  <c r="G102" i="2"/>
  <c r="W23" i="2"/>
  <c r="G96" i="2"/>
  <c r="C72" i="53"/>
  <c r="G94" i="2"/>
  <c r="C71" i="53"/>
  <c r="G93" i="2"/>
  <c r="D70" i="53"/>
  <c r="F53" i="2"/>
  <c r="C69" i="53"/>
  <c r="G86" i="2"/>
  <c r="P7" i="19"/>
  <c r="F50" i="2"/>
  <c r="P14" i="20"/>
  <c r="P12" i="18"/>
  <c r="P14" i="18"/>
  <c r="P18" i="18"/>
  <c r="P15" i="17"/>
  <c r="P18" i="52"/>
  <c r="S64" i="53"/>
  <c r="S94" i="53"/>
  <c r="V77" i="2"/>
  <c r="AC23" i="2"/>
  <c r="C64" i="53"/>
  <c r="G77" i="2"/>
  <c r="S4" i="53"/>
  <c r="C34" i="53"/>
  <c r="D77" i="2"/>
  <c r="S22" i="2"/>
  <c r="A77" i="2"/>
  <c r="Z17" i="2"/>
  <c r="P15" i="1"/>
  <c r="D15" i="53"/>
  <c r="D8" i="53"/>
  <c r="B56" i="2"/>
  <c r="Q56" i="2" s="1"/>
  <c r="T56" i="2" s="1"/>
  <c r="L19" i="51" s="1"/>
  <c r="K34" i="1"/>
  <c r="D18" i="53"/>
  <c r="J28" i="2"/>
  <c r="D17" i="53"/>
  <c r="D16" i="53"/>
  <c r="B59" i="2"/>
  <c r="P14" i="1"/>
  <c r="D12" i="53"/>
  <c r="J23" i="2"/>
  <c r="J22" i="2"/>
  <c r="J18" i="2"/>
  <c r="O20" i="1"/>
  <c r="R9" i="2" s="1"/>
  <c r="O22" i="1"/>
  <c r="O21" i="1"/>
  <c r="O17" i="1"/>
  <c r="O9" i="2" s="1"/>
  <c r="O16" i="1"/>
  <c r="T41" i="2" s="1"/>
  <c r="D7" i="53"/>
  <c r="T34" i="2"/>
  <c r="O4" i="1"/>
  <c r="B9" i="2" s="1"/>
  <c r="O12" i="1"/>
  <c r="J9" i="2" s="1"/>
  <c r="O19" i="1"/>
  <c r="O8" i="1"/>
  <c r="T23" i="2" s="1"/>
  <c r="O7" i="1"/>
  <c r="E9" i="2" s="1"/>
  <c r="O15" i="1"/>
  <c r="T40" i="2" s="1"/>
  <c r="O18" i="1"/>
  <c r="O14" i="1"/>
  <c r="T35" i="2" s="1"/>
  <c r="O6" i="1"/>
  <c r="D32" i="20"/>
  <c r="F34" i="20" a="1"/>
  <c r="F34" i="20" s="1"/>
  <c r="M33" i="1" a="1"/>
  <c r="M33" i="1" s="1"/>
  <c r="D34" i="1"/>
  <c r="Q16" i="52"/>
  <c r="S65" i="53"/>
  <c r="S39" i="53"/>
  <c r="S41" i="2"/>
  <c r="AG35" i="2"/>
  <c r="AA29" i="2"/>
  <c r="Y39" i="2"/>
  <c r="Y26" i="2"/>
  <c r="AA36" i="2"/>
  <c r="AE31" i="2"/>
  <c r="C15" i="53"/>
  <c r="AA40" i="2"/>
  <c r="S5" i="53"/>
  <c r="S20" i="2"/>
  <c r="S6" i="53"/>
  <c r="AA25" i="2"/>
  <c r="C35" i="53"/>
  <c r="W31" i="2"/>
  <c r="S110" i="53"/>
  <c r="AG29" i="2"/>
  <c r="S112" i="53"/>
  <c r="C66" i="53"/>
  <c r="S19" i="53"/>
  <c r="AA20" i="2"/>
  <c r="C18" i="53"/>
  <c r="C81" i="53"/>
  <c r="S37" i="2"/>
  <c r="C65" i="53"/>
  <c r="C10" i="53"/>
  <c r="C100" i="53"/>
  <c r="P11" i="1"/>
  <c r="Q11" i="1"/>
  <c r="Q22" i="1"/>
  <c r="P22" i="1"/>
  <c r="P9" i="16"/>
  <c r="Q9" i="16"/>
  <c r="P9" i="20"/>
  <c r="P23" i="17"/>
  <c r="Q19" i="17"/>
  <c r="P7" i="14"/>
  <c r="Q23" i="52"/>
  <c r="P17" i="17"/>
  <c r="P17" i="16"/>
  <c r="P20" i="1"/>
  <c r="P22" i="14"/>
  <c r="P22" i="20"/>
  <c r="Q20" i="20"/>
  <c r="P18" i="20"/>
  <c r="P20" i="18"/>
  <c r="Q18" i="18"/>
  <c r="P16" i="18"/>
  <c r="Q14" i="18"/>
  <c r="Q8" i="18"/>
  <c r="P18" i="1"/>
  <c r="P10" i="17"/>
  <c r="Q10" i="17"/>
  <c r="P23" i="14"/>
  <c r="Q23" i="14"/>
  <c r="P12" i="20"/>
  <c r="P19" i="1"/>
  <c r="AC40" i="2"/>
  <c r="AA31" i="2"/>
  <c r="C108" i="53"/>
  <c r="AE23" i="2"/>
  <c r="AG25" i="2"/>
  <c r="S111" i="53"/>
  <c r="S95" i="53"/>
  <c r="F33" i="1" a="1"/>
  <c r="F33" i="1" s="1"/>
  <c r="F32" i="1" a="1"/>
  <c r="F32" i="1" s="1"/>
  <c r="N30" i="1"/>
  <c r="D5" i="53"/>
  <c r="J16" i="2"/>
  <c r="D20" i="53"/>
  <c r="J15" i="2"/>
  <c r="J30" i="2"/>
  <c r="P4" i="1"/>
  <c r="D19" i="53"/>
  <c r="D11" i="53"/>
  <c r="D4" i="53"/>
  <c r="M30" i="1"/>
  <c r="G19" i="51" s="1"/>
  <c r="I19" i="51" s="1"/>
  <c r="O8" i="2"/>
  <c r="AH35" i="2"/>
  <c r="N72" i="2"/>
  <c r="T89" i="53"/>
  <c r="N71" i="2"/>
  <c r="T88" i="53"/>
  <c r="N69" i="2"/>
  <c r="T86" i="53"/>
  <c r="T69" i="53"/>
  <c r="P9" i="14"/>
  <c r="S69" i="53"/>
  <c r="AE32" i="2"/>
  <c r="P71" i="2"/>
  <c r="T118" i="53"/>
  <c r="P70" i="2"/>
  <c r="T117" i="53"/>
  <c r="P68" i="2"/>
  <c r="Q68" i="2" s="1"/>
  <c r="T68" i="2" s="1"/>
  <c r="L14" i="51" s="1"/>
  <c r="T115" i="53"/>
  <c r="J36" i="2"/>
  <c r="T110" i="53"/>
  <c r="T100" i="53"/>
  <c r="S98" i="53"/>
  <c r="AG31" i="2"/>
  <c r="T96" i="53"/>
  <c r="M30" i="52"/>
  <c r="G26" i="51" s="1"/>
  <c r="I26" i="51" s="1"/>
  <c r="U31" i="2"/>
  <c r="C44" i="53"/>
  <c r="P10" i="20"/>
  <c r="D40" i="53"/>
  <c r="D36" i="53"/>
  <c r="H72" i="2"/>
  <c r="Y40" i="2"/>
  <c r="C109" i="53"/>
  <c r="Y38" i="2"/>
  <c r="C96" i="53"/>
  <c r="C94" i="53"/>
  <c r="Y23" i="2"/>
  <c r="C24" i="53"/>
  <c r="S34" i="2"/>
  <c r="C14" i="53"/>
  <c r="S35" i="2"/>
  <c r="S46" i="53"/>
  <c r="AC34" i="2"/>
  <c r="AC37" i="2"/>
  <c r="S42" i="53"/>
  <c r="T38" i="53"/>
  <c r="AC35" i="2"/>
  <c r="S36" i="53"/>
  <c r="Q23" i="20"/>
  <c r="P23" i="20"/>
  <c r="P11" i="18"/>
  <c r="Q11" i="18"/>
  <c r="P18" i="17"/>
  <c r="Q18" i="17"/>
  <c r="Q20" i="17"/>
  <c r="P20" i="17"/>
  <c r="Q18" i="16"/>
  <c r="P18" i="16"/>
  <c r="Q23" i="16"/>
  <c r="P23" i="16"/>
  <c r="P19" i="14"/>
  <c r="Q19" i="14"/>
  <c r="P13" i="52"/>
  <c r="P15" i="52"/>
  <c r="O5" i="1"/>
  <c r="C9" i="2" s="1"/>
  <c r="O10" i="1"/>
  <c r="O9" i="1"/>
  <c r="O11" i="1"/>
  <c r="J25" i="2"/>
  <c r="M32" i="1" a="1"/>
  <c r="M32" i="1" s="1"/>
  <c r="AE21" i="2"/>
  <c r="S105" i="53"/>
  <c r="Y29" i="2"/>
  <c r="D9" i="53"/>
  <c r="J29" i="2"/>
  <c r="J24" i="2"/>
  <c r="P12" i="1"/>
  <c r="D66" i="2"/>
  <c r="Q15" i="18"/>
  <c r="M30" i="18"/>
  <c r="G22" i="51" s="1"/>
  <c r="I22" i="51" s="1"/>
  <c r="D104" i="53"/>
  <c r="T42" i="53"/>
  <c r="J19" i="2"/>
  <c r="P10" i="14"/>
  <c r="M30" i="14"/>
  <c r="G25" i="51" s="1"/>
  <c r="I25" i="51" s="1"/>
  <c r="P13" i="14"/>
  <c r="J26" i="2"/>
  <c r="AF24" i="2"/>
  <c r="AH27" i="2"/>
  <c r="P9" i="52"/>
  <c r="J21" i="2"/>
  <c r="J31" i="2"/>
  <c r="D34" i="18"/>
  <c r="M33" i="18" a="1"/>
  <c r="M33" i="18" s="1"/>
  <c r="F34" i="14" a="1"/>
  <c r="F34" i="14" s="1"/>
  <c r="D34" i="52"/>
  <c r="F33" i="52" a="1"/>
  <c r="F33" i="52" s="1"/>
  <c r="P9" i="1"/>
  <c r="AH37" i="2"/>
  <c r="M33" i="52" a="1"/>
  <c r="M33" i="52" s="1"/>
  <c r="AF36" i="2"/>
  <c r="AF41" i="2"/>
  <c r="N30" i="14"/>
  <c r="P21" i="16"/>
  <c r="M30" i="17"/>
  <c r="G23" i="51" s="1"/>
  <c r="I23" i="51" s="1"/>
  <c r="V19" i="2"/>
  <c r="V18" i="2"/>
  <c r="M34" i="16" a="1"/>
  <c r="M34" i="16" s="1"/>
  <c r="T101" i="53"/>
  <c r="T78" i="53"/>
  <c r="S89" i="53"/>
  <c r="M34" i="52" a="1"/>
  <c r="M34" i="52" s="1"/>
  <c r="AG32" i="2"/>
  <c r="S76" i="53"/>
  <c r="F32" i="52" a="1"/>
  <c r="F32" i="52" s="1"/>
  <c r="P10" i="52"/>
  <c r="C50" i="53"/>
  <c r="M32" i="52" a="1"/>
  <c r="M32" i="52" s="1"/>
  <c r="C103" i="53"/>
  <c r="AC38" i="2"/>
  <c r="AE18" i="2"/>
  <c r="C98" i="53"/>
  <c r="D55" i="53"/>
  <c r="T68" i="53"/>
  <c r="F33" i="14" a="1"/>
  <c r="F33" i="14" s="1"/>
  <c r="T80" i="53"/>
  <c r="P12" i="14"/>
  <c r="S72" i="53"/>
  <c r="AE20" i="2"/>
  <c r="P8" i="14"/>
  <c r="AH39" i="2"/>
  <c r="Q21" i="52"/>
  <c r="Q15" i="52"/>
  <c r="T103" i="53"/>
  <c r="P7" i="52"/>
  <c r="T97" i="53"/>
  <c r="D47" i="53"/>
  <c r="K34" i="20"/>
  <c r="M34" i="20" a="1"/>
  <c r="M34" i="20" s="1"/>
  <c r="P17" i="20"/>
  <c r="U41" i="2"/>
  <c r="C46" i="53"/>
  <c r="U22" i="2"/>
  <c r="C37" i="53"/>
  <c r="M30" i="20"/>
  <c r="G20" i="51" s="1"/>
  <c r="I20" i="51" s="1"/>
  <c r="H71" i="2"/>
  <c r="H69" i="2"/>
  <c r="M32" i="18" a="1"/>
  <c r="M32" i="18" s="1"/>
  <c r="Q21" i="18"/>
  <c r="J67" i="2"/>
  <c r="T24" i="53"/>
  <c r="P22" i="17"/>
  <c r="T21" i="53"/>
  <c r="P16" i="17"/>
  <c r="Q13" i="17"/>
  <c r="P7" i="17"/>
  <c r="T5" i="53"/>
  <c r="B66" i="2"/>
  <c r="O23" i="1"/>
  <c r="U9" i="2" s="1"/>
  <c r="C23" i="53"/>
  <c r="S27" i="2"/>
  <c r="S29" i="2"/>
  <c r="C19" i="53"/>
  <c r="P16" i="1"/>
  <c r="AC22" i="2"/>
  <c r="S54" i="53"/>
  <c r="T49" i="53"/>
  <c r="P19" i="16"/>
  <c r="P5" i="19"/>
  <c r="D65" i="53"/>
  <c r="J72" i="2"/>
  <c r="T29" i="53"/>
  <c r="D2" i="2" l="1"/>
  <c r="AD22" i="2"/>
  <c r="U6" i="2"/>
  <c r="AB28" i="2"/>
  <c r="AF22" i="2"/>
  <c r="Q6" i="2"/>
  <c r="AF29" i="2"/>
  <c r="AB31" i="2"/>
  <c r="X26" i="2"/>
  <c r="D6" i="2"/>
  <c r="AD24" i="2"/>
  <c r="AB25" i="2"/>
  <c r="AB26" i="2"/>
  <c r="Q52" i="2"/>
  <c r="T52" i="2" s="1"/>
  <c r="L13" i="51" s="1"/>
  <c r="X23" i="2"/>
  <c r="X36" i="2"/>
  <c r="X21" i="2"/>
  <c r="D4" i="2"/>
  <c r="D103" i="2"/>
  <c r="F6" i="51" s="1"/>
  <c r="Q64" i="2"/>
  <c r="T64" i="2" s="1"/>
  <c r="L25" i="51" s="1"/>
  <c r="W10" i="2"/>
  <c r="C36" i="2" s="1"/>
  <c r="G5" i="2"/>
  <c r="Q67" i="2"/>
  <c r="T67" i="2" s="1"/>
  <c r="L20" i="51" s="1"/>
  <c r="AF33" i="2"/>
  <c r="V5" i="2"/>
  <c r="AH25" i="2"/>
  <c r="U3" i="2"/>
  <c r="AH20" i="2"/>
  <c r="AF26" i="2"/>
  <c r="I8" i="2"/>
  <c r="AF30" i="2"/>
  <c r="AF34" i="2"/>
  <c r="C7" i="2"/>
  <c r="C10" i="2" s="1"/>
  <c r="AD21" i="2"/>
  <c r="E7" i="2"/>
  <c r="AD27" i="2"/>
  <c r="AB27" i="2"/>
  <c r="P2" i="2"/>
  <c r="AB34" i="2"/>
  <c r="AB30" i="2"/>
  <c r="AB40" i="2"/>
  <c r="S4" i="2"/>
  <c r="Z29" i="2"/>
  <c r="Z40" i="2"/>
  <c r="V3" i="2"/>
  <c r="X34" i="2"/>
  <c r="O3" i="2"/>
  <c r="O10" i="2" s="1"/>
  <c r="C28" i="2" s="1"/>
  <c r="X35" i="2"/>
  <c r="V37" i="2"/>
  <c r="V35" i="2"/>
  <c r="AH32" i="2"/>
  <c r="AH34" i="2"/>
  <c r="AH23" i="2"/>
  <c r="AH31" i="2"/>
  <c r="T5" i="2"/>
  <c r="M103" i="2"/>
  <c r="AF20" i="2"/>
  <c r="AF31" i="2"/>
  <c r="P103" i="2"/>
  <c r="L4" i="2"/>
  <c r="AD32" i="2"/>
  <c r="I5" i="2"/>
  <c r="AD33" i="2"/>
  <c r="S3" i="2"/>
  <c r="AD38" i="2"/>
  <c r="T6" i="2"/>
  <c r="AD29" i="2"/>
  <c r="AD39" i="2"/>
  <c r="B5" i="2"/>
  <c r="AD23" i="2"/>
  <c r="J8" i="2"/>
  <c r="AD37" i="2"/>
  <c r="AB36" i="2"/>
  <c r="AB24" i="2"/>
  <c r="F7" i="2"/>
  <c r="D3" i="2"/>
  <c r="AB20" i="2"/>
  <c r="AB21" i="2"/>
  <c r="Q47" i="2"/>
  <c r="T47" i="2" s="1"/>
  <c r="L7" i="51" s="1"/>
  <c r="K9" i="2"/>
  <c r="J3" i="2"/>
  <c r="L3" i="2"/>
  <c r="Q60" i="2"/>
  <c r="T60" i="2" s="1"/>
  <c r="L22" i="51" s="1"/>
  <c r="X32" i="2"/>
  <c r="Q66" i="2"/>
  <c r="T66" i="2" s="1"/>
  <c r="L12" i="51" s="1"/>
  <c r="Z37" i="2"/>
  <c r="H2" i="2"/>
  <c r="M5" i="2"/>
  <c r="Z35" i="2"/>
  <c r="Z31" i="2"/>
  <c r="Z34" i="2"/>
  <c r="F5" i="2"/>
  <c r="Z25" i="2"/>
  <c r="Z38" i="2"/>
  <c r="Z23" i="2"/>
  <c r="Z20" i="2"/>
  <c r="Z27" i="2"/>
  <c r="X27" i="2"/>
  <c r="X41" i="2"/>
  <c r="X24" i="2"/>
  <c r="M3" i="2"/>
  <c r="J4" i="2"/>
  <c r="X22" i="2"/>
  <c r="Q55" i="2"/>
  <c r="T55" i="2" s="1"/>
  <c r="L5" i="51" s="1"/>
  <c r="B7" i="2"/>
  <c r="B10" i="2" s="1"/>
  <c r="V103" i="2"/>
  <c r="F15" i="51" s="1"/>
  <c r="S103" i="2"/>
  <c r="F14" i="51" s="1"/>
  <c r="J103" i="2"/>
  <c r="F10" i="51" s="1"/>
  <c r="G103" i="2"/>
  <c r="F7" i="51" s="1"/>
  <c r="V40" i="2"/>
  <c r="V21" i="2"/>
  <c r="L6" i="2"/>
  <c r="V33" i="2"/>
  <c r="V24" i="2"/>
  <c r="V29" i="2"/>
  <c r="U5" i="2"/>
  <c r="V28" i="2"/>
  <c r="Q5" i="2"/>
  <c r="V38" i="2"/>
  <c r="R8" i="2"/>
  <c r="R10" i="2" s="1"/>
  <c r="C31" i="2" s="1"/>
  <c r="V36" i="2"/>
  <c r="V4" i="2"/>
  <c r="V22" i="2"/>
  <c r="E3" i="2"/>
  <c r="T30" i="2"/>
  <c r="D9" i="2"/>
  <c r="T20" i="2"/>
  <c r="S9" i="2"/>
  <c r="T26" i="2"/>
  <c r="P9" i="2"/>
  <c r="P10" i="2" s="1"/>
  <c r="C29" i="2" s="1"/>
  <c r="T29" i="2"/>
  <c r="Q9" i="2"/>
  <c r="T32" i="2"/>
  <c r="T9" i="2"/>
  <c r="V34" i="2"/>
  <c r="V41" i="2"/>
  <c r="V23" i="2"/>
  <c r="V30" i="2"/>
  <c r="I4" i="2"/>
  <c r="M2" i="2"/>
  <c r="V25" i="2"/>
  <c r="V39" i="2"/>
  <c r="K7" i="2"/>
  <c r="V26" i="2"/>
  <c r="A103" i="2"/>
  <c r="F5" i="51" s="1"/>
  <c r="Q71" i="2"/>
  <c r="T71" i="2" s="1"/>
  <c r="Q70" i="2"/>
  <c r="T70" i="2" s="1"/>
  <c r="Q50" i="2"/>
  <c r="T50" i="2" s="1"/>
  <c r="L6" i="51" s="1"/>
  <c r="Q53" i="2"/>
  <c r="T53" i="2" s="1"/>
  <c r="L21" i="51" s="1"/>
  <c r="Q57" i="2"/>
  <c r="T57" i="2" s="1"/>
  <c r="L16" i="51" s="1"/>
  <c r="Q65" i="2"/>
  <c r="T65" i="2" s="1"/>
  <c r="L17" i="51" s="1"/>
  <c r="Q49" i="2"/>
  <c r="T49" i="2" s="1"/>
  <c r="L15" i="51" s="1"/>
  <c r="P30" i="19"/>
  <c r="Q31" i="19" s="1"/>
  <c r="I90" i="53" s="1"/>
  <c r="K76" i="53" s="1"/>
  <c r="Q30" i="1"/>
  <c r="P30" i="18"/>
  <c r="Q30" i="14"/>
  <c r="Q59" i="2"/>
  <c r="T59" i="2" s="1"/>
  <c r="L24" i="51" s="1"/>
  <c r="P30" i="14"/>
  <c r="T22" i="2"/>
  <c r="T38" i="2"/>
  <c r="N9" i="2"/>
  <c r="N10" i="2" s="1"/>
  <c r="C27" i="2" s="1"/>
  <c r="T25" i="2"/>
  <c r="T36" i="2"/>
  <c r="T21" i="2"/>
  <c r="M9" i="2"/>
  <c r="L9" i="2"/>
  <c r="F9" i="2"/>
  <c r="Q30" i="20"/>
  <c r="P30" i="17"/>
  <c r="P30" i="20"/>
  <c r="P30" i="52"/>
  <c r="Q30" i="52"/>
  <c r="P30" i="16"/>
  <c r="P30" i="1"/>
  <c r="T31" i="2"/>
  <c r="G9" i="2"/>
  <c r="Q30" i="18"/>
  <c r="K75" i="53"/>
  <c r="K74" i="53"/>
  <c r="T27" i="2"/>
  <c r="Q30" i="17"/>
  <c r="Q69" i="2"/>
  <c r="T69" i="2" s="1"/>
  <c r="I9" i="2"/>
  <c r="T33" i="2"/>
  <c r="H9" i="2"/>
  <c r="T24" i="2"/>
  <c r="T37" i="2"/>
  <c r="Q30" i="16"/>
  <c r="Q72" i="2"/>
  <c r="T72" i="2" s="1"/>
  <c r="E10" i="2" l="1"/>
  <c r="C18" i="2" s="1"/>
  <c r="F11" i="51"/>
  <c r="C15" i="2"/>
  <c r="G10" i="2"/>
  <c r="C20" i="2" s="1"/>
  <c r="S10" i="2"/>
  <c r="C32" i="2" s="1"/>
  <c r="U10" i="2"/>
  <c r="C34" i="2" s="1"/>
  <c r="F10" i="2"/>
  <c r="C19" i="2" s="1"/>
  <c r="V10" i="2"/>
  <c r="C35" i="2" s="1"/>
  <c r="L10" i="2"/>
  <c r="C25" i="2" s="1"/>
  <c r="J10" i="2"/>
  <c r="C23" i="2" s="1"/>
  <c r="T10" i="2"/>
  <c r="C33" i="2" s="1"/>
  <c r="H10" i="2"/>
  <c r="C21" i="2" s="1"/>
  <c r="K10" i="2"/>
  <c r="C24" i="2" s="1"/>
  <c r="D10" i="2"/>
  <c r="C17" i="2" s="1"/>
  <c r="Q10" i="2"/>
  <c r="C30" i="2" s="1"/>
  <c r="Q31" i="14"/>
  <c r="Y90" i="53" s="1"/>
  <c r="Q31" i="16"/>
  <c r="Y60" i="53" s="1"/>
  <c r="M10" i="2"/>
  <c r="C26" i="2" s="1"/>
  <c r="I10" i="2"/>
  <c r="K81" i="53"/>
  <c r="K89" i="53"/>
  <c r="Q31" i="18"/>
  <c r="I120" i="53" s="1"/>
  <c r="K116" i="53" s="1"/>
  <c r="K80" i="53"/>
  <c r="Q31" i="1"/>
  <c r="I30" i="53" s="1"/>
  <c r="Q31" i="17"/>
  <c r="Y30" i="53" s="1"/>
  <c r="AA29" i="53" s="1"/>
  <c r="Q31" i="20"/>
  <c r="I60" i="53" s="1"/>
  <c r="K50" i="53" s="1"/>
  <c r="K25" i="53"/>
  <c r="Q31" i="52"/>
  <c r="Y120" i="53" s="1"/>
  <c r="C16" i="2"/>
  <c r="AA104" i="53" l="1"/>
  <c r="AA107" i="53"/>
  <c r="L87" i="53"/>
  <c r="AA59" i="53"/>
  <c r="AB46" i="53" s="1"/>
  <c r="AA45" i="53"/>
  <c r="AB10" i="53"/>
  <c r="AB22" i="53"/>
  <c r="AB18" i="53"/>
  <c r="L83" i="53"/>
  <c r="L85" i="53"/>
  <c r="L68" i="53"/>
  <c r="Z11" i="2"/>
  <c r="B39" i="2" s="1"/>
  <c r="Y11" i="2"/>
  <c r="B38" i="2" s="1"/>
  <c r="X11" i="2"/>
  <c r="B37" i="2" s="1"/>
  <c r="L70" i="53"/>
  <c r="AA119" i="53"/>
  <c r="AB119" i="53" s="1"/>
  <c r="AA103" i="53"/>
  <c r="AA89" i="53"/>
  <c r="AB89" i="53" s="1"/>
  <c r="AA74" i="53"/>
  <c r="L74" i="53"/>
  <c r="L72" i="53"/>
  <c r="L78" i="53"/>
  <c r="L80" i="53"/>
  <c r="L76" i="53"/>
  <c r="AB54" i="53"/>
  <c r="AB44" i="53"/>
  <c r="AB42" i="53"/>
  <c r="AB50" i="53"/>
  <c r="AB56" i="53"/>
  <c r="AB37" i="53"/>
  <c r="AB14" i="53"/>
  <c r="AB12" i="53"/>
  <c r="AB26" i="53"/>
  <c r="AB28" i="53"/>
  <c r="AB24" i="53"/>
  <c r="AB20" i="53"/>
  <c r="AB16" i="53"/>
  <c r="AB29" i="53"/>
  <c r="AB5" i="53"/>
  <c r="K53" i="53"/>
  <c r="K42" i="53"/>
  <c r="K119" i="53"/>
  <c r="K110" i="53"/>
  <c r="K117" i="53"/>
  <c r="L71" i="53"/>
  <c r="L79" i="53"/>
  <c r="L77" i="53"/>
  <c r="L88" i="53"/>
  <c r="L82" i="53"/>
  <c r="L86" i="53"/>
  <c r="L73" i="53"/>
  <c r="L84" i="53"/>
  <c r="L75" i="53"/>
  <c r="L89" i="53"/>
  <c r="L81" i="53"/>
  <c r="K29" i="53"/>
  <c r="K10" i="53"/>
  <c r="K45" i="53"/>
  <c r="K40" i="53"/>
  <c r="H11" i="2"/>
  <c r="B21" i="2" s="1"/>
  <c r="O11" i="2"/>
  <c r="B28" i="2" s="1"/>
  <c r="G11" i="2"/>
  <c r="B20" i="2" s="1"/>
  <c r="Q11" i="2"/>
  <c r="B30" i="2" s="1"/>
  <c r="R11" i="2"/>
  <c r="B31" i="2" s="1"/>
  <c r="I11" i="2"/>
  <c r="B22" i="2" s="1"/>
  <c r="C11" i="2"/>
  <c r="B16" i="2" s="1"/>
  <c r="W11" i="2"/>
  <c r="B36" i="2" s="1"/>
  <c r="F11" i="2"/>
  <c r="B19" i="2" s="1"/>
  <c r="M11" i="2"/>
  <c r="B26" i="2" s="1"/>
  <c r="D11" i="2"/>
  <c r="B17" i="2" s="1"/>
  <c r="U11" i="2"/>
  <c r="B34" i="2" s="1"/>
  <c r="V11" i="2"/>
  <c r="B35" i="2" s="1"/>
  <c r="J11" i="2"/>
  <c r="B23" i="2" s="1"/>
  <c r="C22" i="2"/>
  <c r="N11" i="2"/>
  <c r="B27" i="2" s="1"/>
  <c r="S11" i="2"/>
  <c r="B32" i="2" s="1"/>
  <c r="P11" i="2"/>
  <c r="B29" i="2" s="1"/>
  <c r="T11" i="2"/>
  <c r="B33" i="2" s="1"/>
  <c r="E11" i="2"/>
  <c r="B18" i="2" s="1"/>
  <c r="B11" i="2"/>
  <c r="B15" i="2" s="1"/>
  <c r="L11" i="2"/>
  <c r="B25" i="2" s="1"/>
  <c r="K11" i="2"/>
  <c r="B24" i="2" s="1"/>
  <c r="L5" i="53"/>
  <c r="L12" i="53"/>
  <c r="L16" i="53"/>
  <c r="L18" i="53"/>
  <c r="L24" i="53"/>
  <c r="L14" i="53"/>
  <c r="L20" i="53"/>
  <c r="L22" i="53"/>
  <c r="K59" i="53"/>
  <c r="K43" i="53"/>
  <c r="L28" i="53"/>
  <c r="L26" i="53"/>
  <c r="AB97" i="53" l="1"/>
  <c r="AB105" i="53"/>
  <c r="AB116" i="53"/>
  <c r="AB110" i="53"/>
  <c r="AB107" i="53"/>
  <c r="AB52" i="53"/>
  <c r="AB58" i="53"/>
  <c r="AB73" i="53"/>
  <c r="AB75" i="53"/>
  <c r="AB77" i="53"/>
  <c r="AB69" i="53"/>
  <c r="AB85" i="53"/>
  <c r="AB71" i="53"/>
  <c r="AB87" i="53"/>
  <c r="AB79" i="53"/>
  <c r="AB59" i="53"/>
  <c r="AB39" i="53"/>
  <c r="AB41" i="53"/>
  <c r="AB43" i="53"/>
  <c r="AB48" i="53"/>
  <c r="AB45" i="53"/>
  <c r="L116" i="53"/>
  <c r="L112" i="53"/>
  <c r="L114" i="53"/>
  <c r="L119" i="53"/>
  <c r="L59" i="53"/>
  <c r="AB108" i="53"/>
  <c r="AB114" i="53"/>
  <c r="AB118" i="53"/>
  <c r="AB106" i="53"/>
  <c r="AB112" i="53"/>
  <c r="AB100" i="53"/>
  <c r="AB102" i="53"/>
  <c r="AB103" i="53"/>
  <c r="AB96" i="53"/>
  <c r="AB104" i="53"/>
  <c r="AB80" i="53"/>
  <c r="AB70" i="53"/>
  <c r="AB78" i="53"/>
  <c r="AB84" i="53"/>
  <c r="AB86" i="53"/>
  <c r="AB76" i="53"/>
  <c r="AB82" i="53"/>
  <c r="AB74" i="53"/>
  <c r="AB72" i="53"/>
  <c r="L57" i="53"/>
  <c r="L55" i="53"/>
  <c r="L118" i="53"/>
  <c r="L113" i="53"/>
  <c r="L104" i="53"/>
  <c r="L100" i="53"/>
  <c r="L111" i="53"/>
  <c r="L106" i="53"/>
  <c r="L102" i="53"/>
  <c r="L108" i="53"/>
  <c r="L115" i="53"/>
  <c r="L103" i="53"/>
  <c r="L99" i="53"/>
  <c r="L117" i="53"/>
  <c r="L110" i="53"/>
  <c r="L53" i="53"/>
  <c r="L51" i="53"/>
  <c r="L29" i="53"/>
  <c r="L10" i="53"/>
  <c r="L15" i="53"/>
  <c r="L13" i="53"/>
  <c r="L23" i="53"/>
  <c r="L21" i="53"/>
  <c r="L17" i="53"/>
  <c r="L25" i="53"/>
  <c r="L19" i="53"/>
  <c r="L11" i="53"/>
  <c r="L8" i="53"/>
  <c r="L47" i="53"/>
  <c r="L45" i="53"/>
  <c r="L41" i="53"/>
  <c r="L36" i="53"/>
  <c r="L49" i="53"/>
  <c r="L43" i="53"/>
  <c r="L48" i="53"/>
  <c r="L54" i="53"/>
  <c r="L58" i="53"/>
  <c r="L40" i="53"/>
  <c r="L38" i="53"/>
  <c r="L52" i="53"/>
  <c r="L42" i="53"/>
  <c r="L44" i="53"/>
  <c r="L50" i="53"/>
  <c r="L46" i="53"/>
  <c r="L56" i="53"/>
</calcChain>
</file>

<file path=xl/sharedStrings.xml><?xml version="1.0" encoding="utf-8"?>
<sst xmlns="http://schemas.openxmlformats.org/spreadsheetml/2006/main" count="1772" uniqueCount="125">
  <si>
    <t>Name</t>
  </si>
  <si>
    <t>Show</t>
  </si>
  <si>
    <t>Lunker</t>
  </si>
  <si>
    <t>Total</t>
  </si>
  <si>
    <t>Caught</t>
  </si>
  <si>
    <t>Gross</t>
  </si>
  <si>
    <t>Weight</t>
  </si>
  <si>
    <t>Net</t>
  </si>
  <si>
    <t>Totals</t>
  </si>
  <si>
    <t>Member</t>
  </si>
  <si>
    <t>Number</t>
  </si>
  <si>
    <t>of SMB</t>
  </si>
  <si>
    <t>of LMB</t>
  </si>
  <si>
    <t>Dead</t>
  </si>
  <si>
    <t>Up?</t>
  </si>
  <si>
    <t>Points</t>
  </si>
  <si>
    <t>Awarded</t>
  </si>
  <si>
    <t>Pts. YTD</t>
  </si>
  <si>
    <t>Position</t>
  </si>
  <si>
    <t>L or S</t>
  </si>
  <si>
    <t>Lake / River</t>
  </si>
  <si>
    <t>Total Weight</t>
  </si>
  <si>
    <t>Lunkers</t>
  </si>
  <si>
    <t>Statistics</t>
  </si>
  <si>
    <t>Avg Wt</t>
  </si>
  <si>
    <t>Total Wt</t>
  </si>
  <si>
    <t>Ytd</t>
  </si>
  <si>
    <t>Species</t>
  </si>
  <si>
    <t>Macros</t>
  </si>
  <si>
    <t>Non Boater</t>
  </si>
  <si>
    <t>Non</t>
  </si>
  <si>
    <t>Boater?</t>
  </si>
  <si>
    <t>NB Avg</t>
  </si>
  <si>
    <t>Boaters</t>
  </si>
  <si>
    <t># Non-</t>
  </si>
  <si>
    <t>Lbs</t>
  </si>
  <si>
    <t>Fish</t>
  </si>
  <si>
    <t>X</t>
  </si>
  <si>
    <t>ctl-L    Sort For Lunker</t>
  </si>
  <si>
    <t>ctl-S   Sort Upper Section</t>
  </si>
  <si>
    <t>ctl-K   Copy and Paste for Position</t>
  </si>
  <si>
    <t>Anglers</t>
  </si>
  <si>
    <t>Trophy</t>
  </si>
  <si>
    <t>Total Weight YTD</t>
  </si>
  <si>
    <t>LMB/SMB</t>
  </si>
  <si>
    <t>Team</t>
  </si>
  <si>
    <t>Alone?</t>
  </si>
  <si>
    <t>Net Wt</t>
  </si>
  <si>
    <t>Team #</t>
  </si>
  <si>
    <t/>
  </si>
  <si>
    <t>Rank</t>
  </si>
  <si>
    <t>Sort</t>
  </si>
  <si>
    <t>Copy</t>
  </si>
  <si>
    <t>Tot Wt</t>
  </si>
  <si>
    <t>Winning Teams</t>
  </si>
  <si>
    <t>Team Number</t>
  </si>
  <si>
    <t>Individual Standings</t>
  </si>
  <si>
    <t>Macro</t>
  </si>
  <si>
    <t>Teams</t>
  </si>
  <si>
    <t>Top 3 Finishers for Each Tournament</t>
  </si>
  <si>
    <t>Use macro ctl-f</t>
  </si>
  <si>
    <t>Members</t>
  </si>
  <si>
    <t>CTL+M</t>
  </si>
  <si>
    <t>CTL+D</t>
  </si>
  <si>
    <t>CTL+H</t>
  </si>
  <si>
    <t>CTL+N</t>
  </si>
  <si>
    <t>CTL+E</t>
  </si>
  <si>
    <t>CTL+T</t>
  </si>
  <si>
    <t>CTL+Y</t>
  </si>
  <si>
    <t>CTL+Q</t>
  </si>
  <si>
    <t>Place</t>
  </si>
  <si>
    <t>&amp;</t>
  </si>
  <si>
    <t>Partners</t>
  </si>
  <si>
    <t>1st</t>
  </si>
  <si>
    <t>2nd</t>
  </si>
  <si>
    <t>3rd</t>
  </si>
  <si>
    <t>4th</t>
  </si>
  <si>
    <t>5th</t>
  </si>
  <si>
    <t>6th</t>
  </si>
  <si>
    <t>ctl-F   Sort Top 3 Finishers</t>
  </si>
  <si>
    <t>ctl-W   Sort for Total Weight</t>
  </si>
  <si>
    <t>N</t>
  </si>
  <si>
    <t>Y</t>
  </si>
  <si>
    <t>Kevin</t>
  </si>
  <si>
    <t>Jason</t>
  </si>
  <si>
    <t>Dean</t>
  </si>
  <si>
    <t>Scott</t>
  </si>
  <si>
    <t>Morrie</t>
  </si>
  <si>
    <t>Rich B</t>
  </si>
  <si>
    <t>Steve D</t>
  </si>
  <si>
    <t>Pete</t>
  </si>
  <si>
    <t>Jack</t>
  </si>
  <si>
    <t>Steve S</t>
  </si>
  <si>
    <t>Rich T</t>
  </si>
  <si>
    <t>Armand</t>
  </si>
  <si>
    <t>Individual Adj'd Total Weight</t>
  </si>
  <si>
    <t>Adj'd Weight</t>
  </si>
  <si>
    <t>CT River</t>
  </si>
  <si>
    <t>NonBoater</t>
  </si>
  <si>
    <t>Ryan</t>
  </si>
  <si>
    <t>Oz</t>
  </si>
  <si>
    <t>Zack</t>
  </si>
  <si>
    <t>Rick M</t>
  </si>
  <si>
    <t>Lilly</t>
  </si>
  <si>
    <t>Tom O</t>
  </si>
  <si>
    <t>Rich K</t>
  </si>
  <si>
    <t xml:space="preserve"> </t>
  </si>
  <si>
    <t>Jim</t>
  </si>
  <si>
    <t>Mike</t>
  </si>
  <si>
    <t>Eli</t>
  </si>
  <si>
    <t>John</t>
  </si>
  <si>
    <t>Lake / River 2020</t>
  </si>
  <si>
    <t>Winchester</t>
  </si>
  <si>
    <t>candlewood</t>
  </si>
  <si>
    <t>Pachaug</t>
  </si>
  <si>
    <t>Beach</t>
  </si>
  <si>
    <t>Masapaug</t>
  </si>
  <si>
    <t>LMB</t>
  </si>
  <si>
    <t>MVBC 2020 Year-To-Date Report</t>
  </si>
  <si>
    <t>SMB</t>
  </si>
  <si>
    <t>Candlewood</t>
  </si>
  <si>
    <t>Yes</t>
  </si>
  <si>
    <t>Tom</t>
  </si>
  <si>
    <t>CT River 2</t>
  </si>
  <si>
    <t xml:space="preserve">LMB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</si>
</sst>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sz val="8"/>
      <color indexed="8"/>
      <name val="Verdana"/>
      <family val="2"/>
    </font>
    <font>
      <sz val="8"/>
      <color indexed="12"/>
      <name val="Verdana"/>
      <family val="2"/>
    </font>
    <font>
      <sz val="8"/>
      <color indexed="56"/>
      <name val="Verdana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i/>
      <sz val="8"/>
      <color indexed="8"/>
      <name val="Tahoma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shrinkToFit="1"/>
      <protection locked="0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shrinkToFit="1"/>
      <protection locked="0"/>
    </xf>
    <xf numFmtId="2" fontId="2" fillId="2" borderId="1" xfId="0" applyNumberFormat="1" applyFont="1" applyFill="1" applyBorder="1" applyAlignment="1" applyProtection="1">
      <alignment horizontal="center" shrinkToFit="1"/>
      <protection locked="0"/>
    </xf>
    <xf numFmtId="0" fontId="1" fillId="3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 applyAlignment="1">
      <alignment horizontal="left"/>
    </xf>
    <xf numFmtId="0" fontId="1" fillId="5" borderId="2" xfId="0" applyFont="1" applyFill="1" applyBorder="1" applyAlignment="1">
      <alignment horizontal="center"/>
    </xf>
    <xf numFmtId="2" fontId="1" fillId="5" borderId="5" xfId="0" applyNumberFormat="1" applyFont="1" applyFill="1" applyBorder="1"/>
    <xf numFmtId="2" fontId="1" fillId="5" borderId="3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1" fillId="0" borderId="0" xfId="0" applyNumberFormat="1" applyFont="1" applyFill="1" applyBorder="1"/>
    <xf numFmtId="0" fontId="0" fillId="0" borderId="0" xfId="0" applyFill="1"/>
    <xf numFmtId="2" fontId="1" fillId="0" borderId="0" xfId="0" applyNumberFormat="1" applyFont="1" applyFill="1"/>
    <xf numFmtId="0" fontId="1" fillId="0" borderId="6" xfId="0" applyFont="1" applyFill="1" applyBorder="1"/>
    <xf numFmtId="0" fontId="3" fillId="0" borderId="1" xfId="0" applyFont="1" applyFill="1" applyBorder="1"/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5" fillId="5" borderId="1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shrinkToFit="1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 shrinkToFit="1"/>
    </xf>
    <xf numFmtId="0" fontId="6" fillId="5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2" fontId="6" fillId="5" borderId="1" xfId="0" applyNumberFormat="1" applyFont="1" applyFill="1" applyBorder="1" applyAlignment="1" applyProtection="1">
      <alignment horizontal="center" vertical="center" wrapText="1"/>
    </xf>
    <xf numFmtId="2" fontId="6" fillId="5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shrinkToFit="1"/>
    </xf>
    <xf numFmtId="0" fontId="6" fillId="5" borderId="1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/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7" fillId="2" borderId="1" xfId="0" quotePrefix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2" fontId="5" fillId="2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center"/>
      <protection locked="0"/>
    </xf>
    <xf numFmtId="2" fontId="4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shrinkToFit="1"/>
    </xf>
    <xf numFmtId="0" fontId="2" fillId="2" borderId="1" xfId="0" applyFont="1" applyFill="1" applyBorder="1" applyAlignment="1" applyProtection="1">
      <alignment horizontal="left" shrinkToFit="1"/>
    </xf>
    <xf numFmtId="2" fontId="2" fillId="2" borderId="1" xfId="0" applyNumberFormat="1" applyFont="1" applyFill="1" applyBorder="1" applyAlignment="1" applyProtection="1">
      <alignment horizontal="center" shrinkToFit="1"/>
    </xf>
    <xf numFmtId="2" fontId="2" fillId="0" borderId="1" xfId="0" applyNumberFormat="1" applyFont="1" applyBorder="1" applyProtection="1"/>
    <xf numFmtId="2" fontId="4" fillId="0" borderId="1" xfId="0" applyNumberFormat="1" applyFont="1" applyBorder="1" applyAlignment="1" applyProtection="1">
      <alignment horizontal="right" vertical="center"/>
    </xf>
    <xf numFmtId="0" fontId="4" fillId="0" borderId="1" xfId="0" applyNumberFormat="1" applyFont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6" fillId="5" borderId="1" xfId="0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bel/Documents/Fishing/2020%20tournaments/Archive/2020%20MVBCTournament%20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hardBelliveau/Documents/Personal/Fishing/2020%20MVBCTournament%20v1.7_0613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amond"/>
      <sheetName val="Mashapaug"/>
      <sheetName val="CT River"/>
      <sheetName val="Candlewood"/>
      <sheetName val="Winchester"/>
      <sheetName val="Lilly"/>
      <sheetName val="Beach"/>
      <sheetName val="Bantam"/>
      <sheetName val="Teams"/>
      <sheetName val="YTD"/>
      <sheetName val="Report"/>
    </sheetNames>
    <sheetDataSet>
      <sheetData sheetId="0">
        <row r="26">
          <cell r="N26">
            <v>0</v>
          </cell>
          <cell r="O26">
            <v>35</v>
          </cell>
        </row>
        <row r="27">
          <cell r="N27">
            <v>0</v>
          </cell>
          <cell r="O27">
            <v>35</v>
          </cell>
        </row>
        <row r="28">
          <cell r="N28">
            <v>0</v>
          </cell>
          <cell r="O28">
            <v>35</v>
          </cell>
        </row>
      </sheetData>
      <sheetData sheetId="1">
        <row r="26">
          <cell r="N26">
            <v>0</v>
          </cell>
          <cell r="O26">
            <v>35</v>
          </cell>
        </row>
        <row r="27">
          <cell r="N27">
            <v>0</v>
          </cell>
          <cell r="O27">
            <v>35</v>
          </cell>
        </row>
        <row r="28">
          <cell r="N28">
            <v>0</v>
          </cell>
          <cell r="O28">
            <v>35</v>
          </cell>
        </row>
      </sheetData>
      <sheetData sheetId="2">
        <row r="26">
          <cell r="N26">
            <v>0</v>
          </cell>
          <cell r="O26">
            <v>35</v>
          </cell>
        </row>
        <row r="27">
          <cell r="N27">
            <v>0</v>
          </cell>
          <cell r="O27">
            <v>35</v>
          </cell>
        </row>
        <row r="28">
          <cell r="N28">
            <v>0</v>
          </cell>
          <cell r="O28">
            <v>35</v>
          </cell>
        </row>
      </sheetData>
      <sheetData sheetId="3">
        <row r="26">
          <cell r="N26">
            <v>0</v>
          </cell>
          <cell r="O26">
            <v>35</v>
          </cell>
        </row>
        <row r="27">
          <cell r="N27">
            <v>0</v>
          </cell>
          <cell r="O27">
            <v>35</v>
          </cell>
        </row>
        <row r="28">
          <cell r="N28">
            <v>0</v>
          </cell>
          <cell r="O28">
            <v>35</v>
          </cell>
        </row>
      </sheetData>
      <sheetData sheetId="4">
        <row r="26">
          <cell r="N26">
            <v>0</v>
          </cell>
          <cell r="O26">
            <v>35</v>
          </cell>
        </row>
        <row r="27">
          <cell r="N27">
            <v>0</v>
          </cell>
          <cell r="O27">
            <v>35</v>
          </cell>
        </row>
        <row r="28">
          <cell r="N28">
            <v>0</v>
          </cell>
          <cell r="O28">
            <v>35</v>
          </cell>
        </row>
      </sheetData>
      <sheetData sheetId="5">
        <row r="26">
          <cell r="N26">
            <v>0</v>
          </cell>
          <cell r="O26">
            <v>35</v>
          </cell>
        </row>
        <row r="27">
          <cell r="N27">
            <v>0</v>
          </cell>
          <cell r="O27">
            <v>35</v>
          </cell>
        </row>
        <row r="28">
          <cell r="N28">
            <v>0</v>
          </cell>
          <cell r="O28">
            <v>35</v>
          </cell>
        </row>
      </sheetData>
      <sheetData sheetId="6">
        <row r="26">
          <cell r="N26">
            <v>0</v>
          </cell>
          <cell r="O26">
            <v>35</v>
          </cell>
        </row>
        <row r="27">
          <cell r="N27">
            <v>0</v>
          </cell>
          <cell r="O27">
            <v>35</v>
          </cell>
        </row>
        <row r="28">
          <cell r="N28">
            <v>0</v>
          </cell>
          <cell r="O28">
            <v>35</v>
          </cell>
        </row>
      </sheetData>
      <sheetData sheetId="7">
        <row r="26">
          <cell r="N26">
            <v>0</v>
          </cell>
          <cell r="O26">
            <v>35</v>
          </cell>
        </row>
        <row r="27">
          <cell r="N27">
            <v>0</v>
          </cell>
          <cell r="O27">
            <v>35</v>
          </cell>
        </row>
        <row r="28">
          <cell r="N28">
            <v>0</v>
          </cell>
          <cell r="O28">
            <v>35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River"/>
      <sheetName val="Lilly"/>
      <sheetName val="Winchester"/>
      <sheetName val="Candlewood"/>
      <sheetName val="Pachaug"/>
      <sheetName val="Beach"/>
      <sheetName val="Masapaug"/>
      <sheetName val="Bantam"/>
      <sheetName val="Teams"/>
      <sheetName val="YTD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L15" t="str">
            <v>CT River</v>
          </cell>
        </row>
        <row r="16">
          <cell r="L16" t="str">
            <v>Lilly</v>
          </cell>
        </row>
        <row r="17">
          <cell r="L17" t="str">
            <v>Winchester</v>
          </cell>
        </row>
        <row r="18">
          <cell r="L18" t="str">
            <v>candlewood</v>
          </cell>
        </row>
        <row r="19">
          <cell r="L19" t="str">
            <v>Pachaug</v>
          </cell>
        </row>
        <row r="20">
          <cell r="L20" t="str">
            <v>Beach</v>
          </cell>
        </row>
        <row r="21">
          <cell r="L21" t="str">
            <v>Masapaug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5"/>
  <sheetViews>
    <sheetView zoomScaleNormal="100" workbookViewId="0">
      <selection activeCell="E30" sqref="E30"/>
    </sheetView>
  </sheetViews>
  <sheetFormatPr defaultColWidth="9.1796875" defaultRowHeight="11.5" customHeight="1" x14ac:dyDescent="0.25"/>
  <cols>
    <col min="1" max="1" width="3" style="75" bestFit="1" customWidth="1"/>
    <col min="2" max="2" width="7.453125" style="78" bestFit="1" customWidth="1"/>
    <col min="3" max="3" width="7.453125" style="77" customWidth="1"/>
    <col min="4" max="4" width="10.7265625" style="73" customWidth="1"/>
    <col min="5" max="5" width="5.54296875" style="73" bestFit="1" customWidth="1"/>
    <col min="6" max="6" width="10.7265625" style="73" customWidth="1"/>
    <col min="7" max="8" width="7.7265625" style="73" customWidth="1"/>
    <col min="9" max="9" width="7.453125" style="73" bestFit="1" customWidth="1"/>
    <col min="10" max="10" width="7.81640625" style="56" customWidth="1"/>
    <col min="11" max="11" width="10.7265625" style="56" customWidth="1"/>
    <col min="12" max="12" width="6.7265625" style="75" bestFit="1" customWidth="1"/>
    <col min="13" max="13" width="10.7265625" style="56" customWidth="1"/>
    <col min="14" max="14" width="6.7265625" style="56" bestFit="1" customWidth="1"/>
    <col min="15" max="15" width="8.26953125" style="56" bestFit="1" customWidth="1"/>
    <col min="16" max="16" width="10" style="56" bestFit="1" customWidth="1"/>
    <col min="17" max="17" width="7.1796875" style="56" bestFit="1" customWidth="1"/>
    <col min="18" max="16384" width="9.1796875" style="56"/>
  </cols>
  <sheetData>
    <row r="1" spans="1:17" ht="11.5" customHeight="1" x14ac:dyDescent="0.25">
      <c r="A1" s="152" t="str">
        <f>YTD!L15</f>
        <v>CT River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1.5" customHeight="1" x14ac:dyDescent="0.25">
      <c r="A2" s="151"/>
      <c r="B2" s="58" t="s">
        <v>45</v>
      </c>
      <c r="C2" s="58" t="s">
        <v>36</v>
      </c>
      <c r="D2" s="59" t="s">
        <v>9</v>
      </c>
      <c r="E2" s="58" t="s">
        <v>1</v>
      </c>
      <c r="F2" s="58" t="s">
        <v>30</v>
      </c>
      <c r="G2" s="59" t="s">
        <v>10</v>
      </c>
      <c r="H2" s="59" t="s">
        <v>10</v>
      </c>
      <c r="I2" s="59" t="s">
        <v>10</v>
      </c>
      <c r="J2" s="59" t="s">
        <v>2</v>
      </c>
      <c r="K2" s="59" t="s">
        <v>27</v>
      </c>
      <c r="L2" s="59" t="s">
        <v>5</v>
      </c>
      <c r="M2" s="59" t="s">
        <v>3</v>
      </c>
      <c r="N2" s="59" t="s">
        <v>7</v>
      </c>
      <c r="O2" s="59" t="s">
        <v>15</v>
      </c>
      <c r="P2" s="59" t="s">
        <v>29</v>
      </c>
      <c r="Q2" s="59" t="s">
        <v>34</v>
      </c>
    </row>
    <row r="3" spans="1:17" ht="11.5" customHeight="1" x14ac:dyDescent="0.25">
      <c r="A3" s="151"/>
      <c r="B3" s="60" t="s">
        <v>10</v>
      </c>
      <c r="C3" s="60" t="s">
        <v>46</v>
      </c>
      <c r="D3" s="61" t="s">
        <v>0</v>
      </c>
      <c r="E3" s="60" t="s">
        <v>14</v>
      </c>
      <c r="F3" s="60" t="s">
        <v>31</v>
      </c>
      <c r="G3" s="61" t="s">
        <v>12</v>
      </c>
      <c r="H3" s="61" t="s">
        <v>11</v>
      </c>
      <c r="I3" s="61" t="s">
        <v>13</v>
      </c>
      <c r="J3" s="61" t="s">
        <v>6</v>
      </c>
      <c r="K3" s="61" t="s">
        <v>44</v>
      </c>
      <c r="L3" s="61" t="s">
        <v>6</v>
      </c>
      <c r="M3" s="61" t="s">
        <v>4</v>
      </c>
      <c r="N3" s="61" t="s">
        <v>6</v>
      </c>
      <c r="O3" s="61" t="s">
        <v>16</v>
      </c>
      <c r="P3" s="61" t="s">
        <v>6</v>
      </c>
      <c r="Q3" s="61" t="s">
        <v>33</v>
      </c>
    </row>
    <row r="4" spans="1:17" ht="11.5" customHeight="1" x14ac:dyDescent="0.25">
      <c r="A4" s="57">
        <v>1</v>
      </c>
      <c r="B4" s="91">
        <v>1</v>
      </c>
      <c r="C4" s="101" t="s">
        <v>81</v>
      </c>
      <c r="D4" s="92" t="str">
        <f>YTD!P15</f>
        <v>Armand</v>
      </c>
      <c r="E4" s="101" t="s">
        <v>81</v>
      </c>
      <c r="F4" s="100" t="str">
        <f>YTD!Q15</f>
        <v>N</v>
      </c>
      <c r="G4" s="63">
        <v>0</v>
      </c>
      <c r="H4" s="63">
        <v>0</v>
      </c>
      <c r="I4" s="63">
        <v>0</v>
      </c>
      <c r="J4" s="64">
        <v>0</v>
      </c>
      <c r="K4" s="64" t="s">
        <v>106</v>
      </c>
      <c r="L4" s="64">
        <v>0</v>
      </c>
      <c r="M4" s="65">
        <f t="shared" ref="M4:M25" si="0">G4+H4</f>
        <v>0</v>
      </c>
      <c r="N4" s="66">
        <f t="shared" ref="N4:N25" si="1">L4-(I4*0.2)</f>
        <v>0</v>
      </c>
      <c r="O4" s="57">
        <f>IF($E4="N",35,IF($M4=0,30,RANK($N4,$N$4:$N$29,0)))</f>
        <v>35</v>
      </c>
      <c r="P4" s="67">
        <f t="shared" ref="P4:P25" si="2">IF(F4="Y",N4,0)</f>
        <v>0</v>
      </c>
      <c r="Q4" s="57">
        <f>IF(E4="N",0,(IF(F4="N",0,1)))</f>
        <v>0</v>
      </c>
    </row>
    <row r="5" spans="1:17" ht="11.5" customHeight="1" x14ac:dyDescent="0.25">
      <c r="A5" s="57">
        <v>2</v>
      </c>
      <c r="B5" s="91">
        <v>2</v>
      </c>
      <c r="C5" s="101" t="s">
        <v>81</v>
      </c>
      <c r="D5" s="92" t="str">
        <f>YTD!P16</f>
        <v>Dean</v>
      </c>
      <c r="E5" s="101" t="s">
        <v>81</v>
      </c>
      <c r="F5" s="100" t="str">
        <f>YTD!Q16</f>
        <v>N</v>
      </c>
      <c r="G5" s="63">
        <v>0</v>
      </c>
      <c r="H5" s="63">
        <v>0</v>
      </c>
      <c r="I5" s="63">
        <v>0</v>
      </c>
      <c r="J5" s="64">
        <v>0</v>
      </c>
      <c r="K5" s="64" t="s">
        <v>106</v>
      </c>
      <c r="L5" s="64">
        <v>0</v>
      </c>
      <c r="M5" s="65">
        <f t="shared" si="0"/>
        <v>0</v>
      </c>
      <c r="N5" s="66">
        <f t="shared" si="1"/>
        <v>0</v>
      </c>
      <c r="O5" s="57">
        <f t="shared" ref="O5:O25" si="3">IF($E5="N",35,IF($M5=0,30,RANK($N5,$N$4:$N$29,0)))</f>
        <v>35</v>
      </c>
      <c r="P5" s="67">
        <f t="shared" si="2"/>
        <v>0</v>
      </c>
      <c r="Q5" s="57">
        <f t="shared" ref="Q5:Q25" si="4">IF(E5="N",0,(IF(F5="N",0,1)))</f>
        <v>0</v>
      </c>
    </row>
    <row r="6" spans="1:17" ht="11.5" customHeight="1" x14ac:dyDescent="0.25">
      <c r="A6" s="57">
        <v>3</v>
      </c>
      <c r="B6" s="91">
        <v>3</v>
      </c>
      <c r="C6" s="101" t="s">
        <v>81</v>
      </c>
      <c r="D6" s="92" t="str">
        <f>YTD!P17</f>
        <v>Jack</v>
      </c>
      <c r="E6" s="101" t="s">
        <v>81</v>
      </c>
      <c r="F6" s="100" t="str">
        <f>YTD!Q17</f>
        <v>N</v>
      </c>
      <c r="G6" s="63">
        <v>0</v>
      </c>
      <c r="H6" s="63">
        <v>0</v>
      </c>
      <c r="I6" s="63">
        <v>0</v>
      </c>
      <c r="J6" s="64">
        <v>0</v>
      </c>
      <c r="K6" s="64"/>
      <c r="L6" s="64">
        <v>0</v>
      </c>
      <c r="M6" s="65">
        <f>G6+H6</f>
        <v>0</v>
      </c>
      <c r="N6" s="66">
        <f>L6-(I6*0.2)</f>
        <v>0</v>
      </c>
      <c r="O6" s="57">
        <f t="shared" si="3"/>
        <v>35</v>
      </c>
      <c r="P6" s="67">
        <f>IF(F6="Y",N6,0)</f>
        <v>0</v>
      </c>
      <c r="Q6" s="57">
        <f t="shared" si="4"/>
        <v>0</v>
      </c>
    </row>
    <row r="7" spans="1:17" ht="11.5" customHeight="1" x14ac:dyDescent="0.25">
      <c r="A7" s="57">
        <v>4</v>
      </c>
      <c r="B7" s="91">
        <v>4</v>
      </c>
      <c r="C7" s="101" t="s">
        <v>81</v>
      </c>
      <c r="D7" s="92" t="str">
        <f>YTD!P18</f>
        <v>Jason</v>
      </c>
      <c r="E7" s="101" t="s">
        <v>81</v>
      </c>
      <c r="F7" s="100" t="str">
        <f>YTD!Q18</f>
        <v>N</v>
      </c>
      <c r="G7" s="63">
        <v>0</v>
      </c>
      <c r="H7" s="63">
        <v>0</v>
      </c>
      <c r="I7" s="63">
        <v>0</v>
      </c>
      <c r="J7" s="64">
        <v>0</v>
      </c>
      <c r="K7" s="64"/>
      <c r="L7" s="64">
        <v>0</v>
      </c>
      <c r="M7" s="65">
        <f t="shared" si="0"/>
        <v>0</v>
      </c>
      <c r="N7" s="66">
        <f t="shared" si="1"/>
        <v>0</v>
      </c>
      <c r="O7" s="57">
        <f t="shared" si="3"/>
        <v>35</v>
      </c>
      <c r="P7" s="67">
        <f t="shared" si="2"/>
        <v>0</v>
      </c>
      <c r="Q7" s="57">
        <f t="shared" si="4"/>
        <v>0</v>
      </c>
    </row>
    <row r="8" spans="1:17" ht="11.5" customHeight="1" x14ac:dyDescent="0.25">
      <c r="A8" s="57">
        <v>5</v>
      </c>
      <c r="B8" s="91">
        <v>5</v>
      </c>
      <c r="C8" s="101" t="s">
        <v>81</v>
      </c>
      <c r="D8" s="92" t="str">
        <f>YTD!P19</f>
        <v>Kevin</v>
      </c>
      <c r="E8" s="101" t="s">
        <v>81</v>
      </c>
      <c r="F8" s="100" t="str">
        <f>YTD!Q19</f>
        <v>N</v>
      </c>
      <c r="G8" s="63">
        <v>0</v>
      </c>
      <c r="H8" s="63">
        <v>0</v>
      </c>
      <c r="I8" s="63">
        <v>0</v>
      </c>
      <c r="J8" s="64">
        <v>0</v>
      </c>
      <c r="K8" s="64"/>
      <c r="L8" s="64">
        <v>0</v>
      </c>
      <c r="M8" s="65">
        <f>G8+H8</f>
        <v>0</v>
      </c>
      <c r="N8" s="66">
        <f>L8-(I8*0.2)</f>
        <v>0</v>
      </c>
      <c r="O8" s="57">
        <f t="shared" si="3"/>
        <v>35</v>
      </c>
      <c r="P8" s="67">
        <f>IF(F8="Y",N8,0)</f>
        <v>0</v>
      </c>
      <c r="Q8" s="57">
        <f t="shared" si="4"/>
        <v>0</v>
      </c>
    </row>
    <row r="9" spans="1:17" ht="11.5" customHeight="1" x14ac:dyDescent="0.25">
      <c r="A9" s="57">
        <v>6</v>
      </c>
      <c r="B9" s="91">
        <v>6</v>
      </c>
      <c r="C9" s="101" t="s">
        <v>81</v>
      </c>
      <c r="D9" s="92" t="str">
        <f>YTD!P20</f>
        <v>Morrie</v>
      </c>
      <c r="E9" s="101" t="s">
        <v>81</v>
      </c>
      <c r="F9" s="100" t="str">
        <f>YTD!Q20</f>
        <v>N</v>
      </c>
      <c r="G9" s="63">
        <v>0</v>
      </c>
      <c r="H9" s="63">
        <v>0</v>
      </c>
      <c r="I9" s="63">
        <v>0</v>
      </c>
      <c r="J9" s="64">
        <v>0</v>
      </c>
      <c r="K9" s="64"/>
      <c r="L9" s="64">
        <v>0</v>
      </c>
      <c r="M9" s="65">
        <f t="shared" si="0"/>
        <v>0</v>
      </c>
      <c r="N9" s="66">
        <f t="shared" si="1"/>
        <v>0</v>
      </c>
      <c r="O9" s="57">
        <f t="shared" si="3"/>
        <v>35</v>
      </c>
      <c r="P9" s="67">
        <f t="shared" si="2"/>
        <v>0</v>
      </c>
      <c r="Q9" s="57">
        <f t="shared" si="4"/>
        <v>0</v>
      </c>
    </row>
    <row r="10" spans="1:17" ht="11.5" customHeight="1" x14ac:dyDescent="0.25">
      <c r="A10" s="57">
        <v>7</v>
      </c>
      <c r="B10" s="91">
        <v>7</v>
      </c>
      <c r="C10" s="101" t="s">
        <v>81</v>
      </c>
      <c r="D10" s="92" t="str">
        <f>YTD!P21</f>
        <v>Rich B</v>
      </c>
      <c r="E10" s="101" t="s">
        <v>81</v>
      </c>
      <c r="F10" s="100" t="str">
        <f>YTD!Q21</f>
        <v>N</v>
      </c>
      <c r="G10" s="63">
        <v>0</v>
      </c>
      <c r="H10" s="63">
        <v>0</v>
      </c>
      <c r="I10" s="63">
        <v>0</v>
      </c>
      <c r="J10" s="64">
        <v>0</v>
      </c>
      <c r="K10" s="64"/>
      <c r="L10" s="64">
        <v>0</v>
      </c>
      <c r="M10" s="65">
        <f t="shared" si="0"/>
        <v>0</v>
      </c>
      <c r="N10" s="66">
        <f t="shared" si="1"/>
        <v>0</v>
      </c>
      <c r="O10" s="57">
        <f t="shared" si="3"/>
        <v>35</v>
      </c>
      <c r="P10" s="67">
        <f t="shared" si="2"/>
        <v>0</v>
      </c>
      <c r="Q10" s="57">
        <f t="shared" si="4"/>
        <v>0</v>
      </c>
    </row>
    <row r="11" spans="1:17" ht="11.5" customHeight="1" x14ac:dyDescent="0.25">
      <c r="A11" s="57">
        <v>8</v>
      </c>
      <c r="B11" s="91">
        <v>8</v>
      </c>
      <c r="C11" s="101" t="s">
        <v>81</v>
      </c>
      <c r="D11" s="92" t="str">
        <f>YTD!P22</f>
        <v>Scott</v>
      </c>
      <c r="E11" s="101" t="s">
        <v>81</v>
      </c>
      <c r="F11" s="100" t="str">
        <f>YTD!Q22</f>
        <v>N</v>
      </c>
      <c r="G11" s="63">
        <v>0</v>
      </c>
      <c r="H11" s="63">
        <v>0</v>
      </c>
      <c r="I11" s="63">
        <v>0</v>
      </c>
      <c r="J11" s="64">
        <v>0</v>
      </c>
      <c r="K11" s="64"/>
      <c r="L11" s="64">
        <v>0</v>
      </c>
      <c r="M11" s="65">
        <f>G11+H11</f>
        <v>0</v>
      </c>
      <c r="N11" s="66">
        <f>L11-(I11*0.2)</f>
        <v>0</v>
      </c>
      <c r="O11" s="57">
        <f t="shared" si="3"/>
        <v>35</v>
      </c>
      <c r="P11" s="67">
        <f>IF(F11="Y",N11,0)</f>
        <v>0</v>
      </c>
      <c r="Q11" s="57">
        <f t="shared" si="4"/>
        <v>0</v>
      </c>
    </row>
    <row r="12" spans="1:17" ht="11.5" customHeight="1" x14ac:dyDescent="0.25">
      <c r="A12" s="57">
        <v>9</v>
      </c>
      <c r="B12" s="91">
        <v>9</v>
      </c>
      <c r="C12" s="101" t="s">
        <v>81</v>
      </c>
      <c r="D12" s="92" t="str">
        <f>YTD!P23</f>
        <v>Steve D</v>
      </c>
      <c r="E12" s="101" t="s">
        <v>81</v>
      </c>
      <c r="F12" s="100" t="str">
        <f>YTD!Q23</f>
        <v>N</v>
      </c>
      <c r="G12" s="63">
        <v>0</v>
      </c>
      <c r="H12" s="63">
        <v>0</v>
      </c>
      <c r="I12" s="63">
        <v>0</v>
      </c>
      <c r="J12" s="64">
        <v>0</v>
      </c>
      <c r="K12" s="64"/>
      <c r="L12" s="64">
        <v>0</v>
      </c>
      <c r="M12" s="65">
        <f t="shared" si="0"/>
        <v>0</v>
      </c>
      <c r="N12" s="66">
        <f t="shared" si="1"/>
        <v>0</v>
      </c>
      <c r="O12" s="57">
        <f t="shared" si="3"/>
        <v>35</v>
      </c>
      <c r="P12" s="67">
        <f t="shared" si="2"/>
        <v>0</v>
      </c>
      <c r="Q12" s="57">
        <f t="shared" si="4"/>
        <v>0</v>
      </c>
    </row>
    <row r="13" spans="1:17" ht="11.5" customHeight="1" x14ac:dyDescent="0.25">
      <c r="A13" s="57">
        <v>10</v>
      </c>
      <c r="B13" s="91">
        <v>10</v>
      </c>
      <c r="C13" s="101" t="s">
        <v>81</v>
      </c>
      <c r="D13" s="92" t="str">
        <f>YTD!P24</f>
        <v>Steve S</v>
      </c>
      <c r="E13" s="101" t="s">
        <v>81</v>
      </c>
      <c r="F13" s="100" t="str">
        <f>YTD!Q24</f>
        <v>N</v>
      </c>
      <c r="G13" s="63">
        <v>0</v>
      </c>
      <c r="H13" s="63">
        <v>0</v>
      </c>
      <c r="I13" s="63">
        <v>0</v>
      </c>
      <c r="J13" s="64">
        <v>0</v>
      </c>
      <c r="K13" s="64"/>
      <c r="L13" s="64">
        <v>0</v>
      </c>
      <c r="M13" s="65">
        <f t="shared" si="0"/>
        <v>0</v>
      </c>
      <c r="N13" s="66">
        <f t="shared" si="1"/>
        <v>0</v>
      </c>
      <c r="O13" s="57">
        <f t="shared" si="3"/>
        <v>35</v>
      </c>
      <c r="P13" s="67">
        <f t="shared" si="2"/>
        <v>0</v>
      </c>
      <c r="Q13" s="57">
        <f t="shared" si="4"/>
        <v>0</v>
      </c>
    </row>
    <row r="14" spans="1:17" ht="11.5" customHeight="1" x14ac:dyDescent="0.25">
      <c r="A14" s="57">
        <v>11</v>
      </c>
      <c r="B14" s="91">
        <v>11</v>
      </c>
      <c r="C14" s="101" t="s">
        <v>81</v>
      </c>
      <c r="D14" s="92" t="str">
        <f>YTD!P25</f>
        <v>Tom O</v>
      </c>
      <c r="E14" s="101" t="s">
        <v>81</v>
      </c>
      <c r="F14" s="100" t="str">
        <f>YTD!Q25</f>
        <v>N</v>
      </c>
      <c r="G14" s="63">
        <v>0</v>
      </c>
      <c r="H14" s="63">
        <v>0</v>
      </c>
      <c r="I14" s="63">
        <v>0</v>
      </c>
      <c r="J14" s="64">
        <v>0</v>
      </c>
      <c r="K14" s="64" t="s">
        <v>106</v>
      </c>
      <c r="L14" s="64">
        <v>0</v>
      </c>
      <c r="M14" s="65">
        <f t="shared" si="0"/>
        <v>0</v>
      </c>
      <c r="N14" s="66">
        <f t="shared" si="1"/>
        <v>0</v>
      </c>
      <c r="O14" s="57">
        <f t="shared" si="3"/>
        <v>35</v>
      </c>
      <c r="P14" s="67">
        <f t="shared" si="2"/>
        <v>0</v>
      </c>
      <c r="Q14" s="57">
        <f t="shared" si="4"/>
        <v>0</v>
      </c>
    </row>
    <row r="15" spans="1:17" ht="11.5" customHeight="1" x14ac:dyDescent="0.25">
      <c r="A15" s="57">
        <v>12</v>
      </c>
      <c r="B15" s="91">
        <v>7</v>
      </c>
      <c r="C15" s="101" t="s">
        <v>81</v>
      </c>
      <c r="D15" s="92" t="str">
        <f>YTD!P26</f>
        <v>Ryan</v>
      </c>
      <c r="E15" s="101" t="s">
        <v>81</v>
      </c>
      <c r="F15" s="100" t="str">
        <f>YTD!Q26</f>
        <v>Y</v>
      </c>
      <c r="G15" s="63">
        <v>0</v>
      </c>
      <c r="H15" s="63">
        <v>0</v>
      </c>
      <c r="I15" s="63">
        <v>0</v>
      </c>
      <c r="J15" s="64">
        <v>0</v>
      </c>
      <c r="K15" s="64"/>
      <c r="L15" s="64">
        <v>0</v>
      </c>
      <c r="M15" s="65">
        <f t="shared" si="0"/>
        <v>0</v>
      </c>
      <c r="N15" s="66">
        <f t="shared" si="1"/>
        <v>0</v>
      </c>
      <c r="O15" s="57">
        <f t="shared" si="3"/>
        <v>35</v>
      </c>
      <c r="P15" s="67">
        <f t="shared" si="2"/>
        <v>0</v>
      </c>
      <c r="Q15" s="57">
        <f t="shared" si="4"/>
        <v>0</v>
      </c>
    </row>
    <row r="16" spans="1:17" ht="11.5" customHeight="1" x14ac:dyDescent="0.25">
      <c r="A16" s="57">
        <v>13</v>
      </c>
      <c r="B16" s="91">
        <v>4</v>
      </c>
      <c r="C16" s="101" t="s">
        <v>81</v>
      </c>
      <c r="D16" s="92" t="str">
        <f>YTD!P27</f>
        <v>Jim</v>
      </c>
      <c r="E16" s="101" t="s">
        <v>81</v>
      </c>
      <c r="F16" s="100" t="str">
        <f>YTD!Q27</f>
        <v>Y</v>
      </c>
      <c r="G16" s="63">
        <v>0</v>
      </c>
      <c r="H16" s="63">
        <v>0</v>
      </c>
      <c r="I16" s="63">
        <v>0</v>
      </c>
      <c r="J16" s="64">
        <v>0</v>
      </c>
      <c r="K16" s="64" t="s">
        <v>106</v>
      </c>
      <c r="L16" s="64">
        <v>0</v>
      </c>
      <c r="M16" s="65">
        <f t="shared" si="0"/>
        <v>0</v>
      </c>
      <c r="N16" s="66">
        <f t="shared" si="1"/>
        <v>0</v>
      </c>
      <c r="O16" s="57">
        <f t="shared" si="3"/>
        <v>35</v>
      </c>
      <c r="P16" s="67">
        <f t="shared" si="2"/>
        <v>0</v>
      </c>
      <c r="Q16" s="57">
        <f t="shared" si="4"/>
        <v>0</v>
      </c>
    </row>
    <row r="17" spans="1:17" ht="11.5" customHeight="1" x14ac:dyDescent="0.25">
      <c r="A17" s="57">
        <v>14</v>
      </c>
      <c r="B17" s="91">
        <v>2</v>
      </c>
      <c r="C17" s="101" t="s">
        <v>81</v>
      </c>
      <c r="D17" s="92" t="str">
        <f>YTD!P28</f>
        <v>Zack</v>
      </c>
      <c r="E17" s="101" t="s">
        <v>81</v>
      </c>
      <c r="F17" s="100" t="str">
        <f>YTD!Q28</f>
        <v>Y</v>
      </c>
      <c r="G17" s="63">
        <v>0</v>
      </c>
      <c r="H17" s="63">
        <v>0</v>
      </c>
      <c r="I17" s="63">
        <v>0</v>
      </c>
      <c r="J17" s="64">
        <v>0</v>
      </c>
      <c r="K17" s="64"/>
      <c r="L17" s="64">
        <v>0</v>
      </c>
      <c r="M17" s="65">
        <f t="shared" si="0"/>
        <v>0</v>
      </c>
      <c r="N17" s="66">
        <f t="shared" si="1"/>
        <v>0</v>
      </c>
      <c r="O17" s="57">
        <f t="shared" si="3"/>
        <v>35</v>
      </c>
      <c r="P17" s="67">
        <f t="shared" si="2"/>
        <v>0</v>
      </c>
      <c r="Q17" s="57">
        <f t="shared" si="4"/>
        <v>0</v>
      </c>
    </row>
    <row r="18" spans="1:17" ht="11.5" customHeight="1" x14ac:dyDescent="0.25">
      <c r="A18" s="57">
        <v>15</v>
      </c>
      <c r="B18" s="91">
        <v>11</v>
      </c>
      <c r="C18" s="101" t="s">
        <v>81</v>
      </c>
      <c r="D18" s="92" t="str">
        <f>YTD!P29</f>
        <v>Mike</v>
      </c>
      <c r="E18" s="101" t="s">
        <v>81</v>
      </c>
      <c r="F18" s="100" t="str">
        <f>YTD!Q29</f>
        <v>Y</v>
      </c>
      <c r="G18" s="63">
        <v>0</v>
      </c>
      <c r="H18" s="63">
        <v>0</v>
      </c>
      <c r="I18" s="63">
        <v>0</v>
      </c>
      <c r="J18" s="64">
        <v>0</v>
      </c>
      <c r="K18" s="64"/>
      <c r="L18" s="64">
        <v>0</v>
      </c>
      <c r="M18" s="65">
        <f>G18+H18</f>
        <v>0</v>
      </c>
      <c r="N18" s="66">
        <f>L18-(I18*0.2)</f>
        <v>0</v>
      </c>
      <c r="O18" s="57">
        <f t="shared" si="3"/>
        <v>35</v>
      </c>
      <c r="P18" s="67">
        <f t="shared" si="2"/>
        <v>0</v>
      </c>
      <c r="Q18" s="57">
        <f t="shared" si="4"/>
        <v>0</v>
      </c>
    </row>
    <row r="19" spans="1:17" ht="11.5" customHeight="1" x14ac:dyDescent="0.25">
      <c r="A19" s="57">
        <v>16</v>
      </c>
      <c r="B19" s="91">
        <v>8</v>
      </c>
      <c r="C19" s="101" t="s">
        <v>81</v>
      </c>
      <c r="D19" s="92" t="str">
        <f>YTD!P30</f>
        <v>Pete</v>
      </c>
      <c r="E19" s="101" t="s">
        <v>81</v>
      </c>
      <c r="F19" s="100" t="str">
        <f>YTD!Q30</f>
        <v>Y</v>
      </c>
      <c r="G19" s="63">
        <v>0</v>
      </c>
      <c r="H19" s="63">
        <v>0</v>
      </c>
      <c r="I19" s="63">
        <v>0</v>
      </c>
      <c r="J19" s="64">
        <v>0</v>
      </c>
      <c r="K19" s="64"/>
      <c r="L19" s="64">
        <v>0</v>
      </c>
      <c r="M19" s="65">
        <f t="shared" si="0"/>
        <v>0</v>
      </c>
      <c r="N19" s="66">
        <f t="shared" si="1"/>
        <v>0</v>
      </c>
      <c r="O19" s="57">
        <f t="shared" si="3"/>
        <v>35</v>
      </c>
      <c r="P19" s="67">
        <f t="shared" si="2"/>
        <v>0</v>
      </c>
      <c r="Q19" s="57">
        <f t="shared" si="4"/>
        <v>0</v>
      </c>
    </row>
    <row r="20" spans="1:17" ht="11.5" customHeight="1" x14ac:dyDescent="0.25">
      <c r="A20" s="57">
        <v>17</v>
      </c>
      <c r="B20" s="91">
        <v>1</v>
      </c>
      <c r="C20" s="101" t="s">
        <v>81</v>
      </c>
      <c r="D20" s="92" t="str">
        <f>YTD!P31</f>
        <v>John</v>
      </c>
      <c r="E20" s="101" t="s">
        <v>81</v>
      </c>
      <c r="F20" s="100" t="str">
        <f>YTD!Q31</f>
        <v>Y</v>
      </c>
      <c r="G20" s="63">
        <v>0</v>
      </c>
      <c r="H20" s="63">
        <v>0</v>
      </c>
      <c r="I20" s="63">
        <v>0</v>
      </c>
      <c r="J20" s="64">
        <v>0</v>
      </c>
      <c r="K20" s="64"/>
      <c r="L20" s="64">
        <v>0</v>
      </c>
      <c r="M20" s="65">
        <f>G20+H20</f>
        <v>0</v>
      </c>
      <c r="N20" s="66">
        <f>L20-(I20*0.2)</f>
        <v>0</v>
      </c>
      <c r="O20" s="57">
        <f t="shared" si="3"/>
        <v>35</v>
      </c>
      <c r="P20" s="67">
        <f>IF(F20="Y",N20,0)</f>
        <v>0</v>
      </c>
      <c r="Q20" s="57">
        <f t="shared" si="4"/>
        <v>0</v>
      </c>
    </row>
    <row r="21" spans="1:17" ht="11.5" customHeight="1" x14ac:dyDescent="0.25">
      <c r="A21" s="57">
        <v>18</v>
      </c>
      <c r="B21" s="91">
        <v>3</v>
      </c>
      <c r="C21" s="101" t="s">
        <v>81</v>
      </c>
      <c r="D21" s="92" t="str">
        <f>YTD!P32</f>
        <v>Rick M</v>
      </c>
      <c r="E21" s="101" t="s">
        <v>81</v>
      </c>
      <c r="F21" s="100" t="str">
        <f>YTD!Q32</f>
        <v>Y</v>
      </c>
      <c r="G21" s="63">
        <v>0</v>
      </c>
      <c r="H21" s="63">
        <v>0</v>
      </c>
      <c r="I21" s="63">
        <v>0</v>
      </c>
      <c r="J21" s="64">
        <v>0</v>
      </c>
      <c r="K21" s="64" t="s">
        <v>106</v>
      </c>
      <c r="L21" s="64">
        <v>0</v>
      </c>
      <c r="M21" s="65">
        <f t="shared" si="0"/>
        <v>0</v>
      </c>
      <c r="N21" s="66">
        <f t="shared" si="1"/>
        <v>0</v>
      </c>
      <c r="O21" s="57">
        <f t="shared" si="3"/>
        <v>35</v>
      </c>
      <c r="P21" s="67">
        <f t="shared" si="2"/>
        <v>0</v>
      </c>
      <c r="Q21" s="57">
        <f t="shared" si="4"/>
        <v>0</v>
      </c>
    </row>
    <row r="22" spans="1:17" ht="11.5" customHeight="1" x14ac:dyDescent="0.25">
      <c r="A22" s="57">
        <v>19</v>
      </c>
      <c r="B22" s="91">
        <v>5</v>
      </c>
      <c r="C22" s="101" t="s">
        <v>81</v>
      </c>
      <c r="D22" s="92" t="str">
        <f>YTD!P33</f>
        <v>Oz</v>
      </c>
      <c r="E22" s="101" t="s">
        <v>81</v>
      </c>
      <c r="F22" s="100" t="str">
        <f>YTD!Q33</f>
        <v>Y</v>
      </c>
      <c r="G22" s="63">
        <v>0</v>
      </c>
      <c r="H22" s="63">
        <v>0</v>
      </c>
      <c r="I22" s="63">
        <v>0</v>
      </c>
      <c r="J22" s="64">
        <v>0</v>
      </c>
      <c r="K22" s="64"/>
      <c r="L22" s="64">
        <v>0</v>
      </c>
      <c r="M22" s="65">
        <f t="shared" si="0"/>
        <v>0</v>
      </c>
      <c r="N22" s="66">
        <f t="shared" si="1"/>
        <v>0</v>
      </c>
      <c r="O22" s="57">
        <f t="shared" si="3"/>
        <v>35</v>
      </c>
      <c r="P22" s="67">
        <f t="shared" si="2"/>
        <v>0</v>
      </c>
      <c r="Q22" s="57">
        <f t="shared" si="4"/>
        <v>0</v>
      </c>
    </row>
    <row r="23" spans="1:17" ht="11.5" customHeight="1" x14ac:dyDescent="0.25">
      <c r="A23" s="57">
        <v>20</v>
      </c>
      <c r="B23" s="91">
        <v>9</v>
      </c>
      <c r="C23" s="101" t="s">
        <v>81</v>
      </c>
      <c r="D23" s="92" t="str">
        <f>YTD!P34</f>
        <v>Rich T</v>
      </c>
      <c r="E23" s="101" t="s">
        <v>81</v>
      </c>
      <c r="F23" s="102" t="str">
        <f>YTD!Q34</f>
        <v>Y</v>
      </c>
      <c r="G23" s="63">
        <v>0</v>
      </c>
      <c r="H23" s="63">
        <v>0</v>
      </c>
      <c r="I23" s="63">
        <v>0</v>
      </c>
      <c r="J23" s="64">
        <v>0</v>
      </c>
      <c r="K23" s="64"/>
      <c r="L23" s="64">
        <v>0</v>
      </c>
      <c r="M23" s="65">
        <f>G23+H23</f>
        <v>0</v>
      </c>
      <c r="N23" s="66">
        <f>L23-(I23*0.2)</f>
        <v>0</v>
      </c>
      <c r="O23" s="57">
        <f t="shared" si="3"/>
        <v>35</v>
      </c>
      <c r="P23" s="67">
        <f t="shared" si="2"/>
        <v>0</v>
      </c>
      <c r="Q23" s="57">
        <f t="shared" si="4"/>
        <v>0</v>
      </c>
    </row>
    <row r="24" spans="1:17" ht="11.5" customHeight="1" x14ac:dyDescent="0.25">
      <c r="A24" s="57">
        <v>21</v>
      </c>
      <c r="B24" s="91">
        <v>6</v>
      </c>
      <c r="C24" s="101" t="s">
        <v>81</v>
      </c>
      <c r="D24" s="92" t="str">
        <f>YTD!P35</f>
        <v>Rich K</v>
      </c>
      <c r="E24" s="101" t="s">
        <v>81</v>
      </c>
      <c r="F24" s="102" t="str">
        <f>YTD!Q35</f>
        <v>Y</v>
      </c>
      <c r="G24" s="63">
        <v>0</v>
      </c>
      <c r="H24" s="63">
        <v>0</v>
      </c>
      <c r="I24" s="63">
        <v>0</v>
      </c>
      <c r="J24" s="64">
        <v>0</v>
      </c>
      <c r="K24" s="64"/>
      <c r="L24" s="64">
        <v>0</v>
      </c>
      <c r="M24" s="65">
        <f t="shared" si="0"/>
        <v>0</v>
      </c>
      <c r="N24" s="66">
        <f t="shared" si="1"/>
        <v>0</v>
      </c>
      <c r="O24" s="57">
        <f t="shared" si="3"/>
        <v>35</v>
      </c>
      <c r="P24" s="67">
        <f t="shared" si="2"/>
        <v>0</v>
      </c>
      <c r="Q24" s="57">
        <f t="shared" si="4"/>
        <v>0</v>
      </c>
    </row>
    <row r="25" spans="1:17" ht="11.5" customHeight="1" x14ac:dyDescent="0.25">
      <c r="A25" s="57">
        <v>22</v>
      </c>
      <c r="B25" s="91">
        <v>10</v>
      </c>
      <c r="C25" s="101" t="s">
        <v>81</v>
      </c>
      <c r="D25" s="92" t="str">
        <f>YTD!P36</f>
        <v>Eli</v>
      </c>
      <c r="E25" s="101" t="s">
        <v>81</v>
      </c>
      <c r="F25" s="102" t="str">
        <f>YTD!Q36</f>
        <v>Y</v>
      </c>
      <c r="G25" s="63">
        <v>0</v>
      </c>
      <c r="H25" s="63">
        <v>0</v>
      </c>
      <c r="I25" s="63">
        <v>0</v>
      </c>
      <c r="J25" s="64">
        <v>0</v>
      </c>
      <c r="K25" s="64"/>
      <c r="L25" s="64">
        <v>0</v>
      </c>
      <c r="M25" s="65">
        <f t="shared" si="0"/>
        <v>0</v>
      </c>
      <c r="N25" s="66">
        <f t="shared" si="1"/>
        <v>0</v>
      </c>
      <c r="O25" s="57">
        <f t="shared" si="3"/>
        <v>35</v>
      </c>
      <c r="P25" s="67">
        <f t="shared" si="2"/>
        <v>0</v>
      </c>
      <c r="Q25" s="57">
        <f t="shared" si="4"/>
        <v>0</v>
      </c>
    </row>
    <row r="26" spans="1:17" ht="11.5" customHeight="1" x14ac:dyDescent="0.25">
      <c r="A26" s="57">
        <v>23</v>
      </c>
      <c r="B26" s="91"/>
      <c r="C26" s="101"/>
      <c r="D26" s="92" t="s">
        <v>37</v>
      </c>
      <c r="E26" s="101"/>
      <c r="F26" s="102"/>
      <c r="G26" s="63"/>
      <c r="H26" s="63"/>
      <c r="I26" s="63"/>
      <c r="J26" s="64"/>
      <c r="K26" s="64"/>
      <c r="L26" s="64"/>
      <c r="M26" s="65"/>
      <c r="N26" s="66"/>
      <c r="O26" s="57"/>
      <c r="P26" s="67"/>
      <c r="Q26" s="57"/>
    </row>
    <row r="27" spans="1:17" ht="11.5" customHeight="1" x14ac:dyDescent="0.25">
      <c r="A27" s="57">
        <v>24</v>
      </c>
      <c r="B27" s="91"/>
      <c r="C27" s="101"/>
      <c r="D27" s="92" t="s">
        <v>37</v>
      </c>
      <c r="E27" s="101"/>
      <c r="F27" s="102"/>
      <c r="G27" s="63"/>
      <c r="H27" s="63"/>
      <c r="I27" s="63"/>
      <c r="J27" s="64"/>
      <c r="K27" s="64"/>
      <c r="L27" s="64"/>
      <c r="M27" s="65"/>
      <c r="N27" s="66"/>
      <c r="O27" s="57"/>
      <c r="P27" s="67"/>
      <c r="Q27" s="57"/>
    </row>
    <row r="28" spans="1:17" ht="11.5" customHeight="1" x14ac:dyDescent="0.25">
      <c r="A28" s="57">
        <v>25</v>
      </c>
      <c r="B28" s="91"/>
      <c r="C28" s="101"/>
      <c r="D28" s="92" t="s">
        <v>37</v>
      </c>
      <c r="E28" s="101"/>
      <c r="F28" s="102"/>
      <c r="G28" s="63"/>
      <c r="H28" s="63"/>
      <c r="I28" s="63"/>
      <c r="J28" s="64"/>
      <c r="K28" s="64"/>
      <c r="L28" s="64"/>
      <c r="M28" s="65"/>
      <c r="N28" s="66"/>
      <c r="O28" s="57"/>
      <c r="P28" s="67"/>
      <c r="Q28" s="57"/>
    </row>
    <row r="29" spans="1:17" ht="11.5" customHeight="1" x14ac:dyDescent="0.25">
      <c r="A29" s="57">
        <v>26</v>
      </c>
      <c r="B29" s="91"/>
      <c r="C29" s="101"/>
      <c r="D29" s="92" t="s">
        <v>37</v>
      </c>
      <c r="E29" s="101"/>
      <c r="F29" s="102"/>
      <c r="G29" s="63"/>
      <c r="H29" s="63"/>
      <c r="I29" s="63"/>
      <c r="J29" s="64"/>
      <c r="K29" s="64"/>
      <c r="L29" s="64"/>
      <c r="M29" s="65"/>
      <c r="N29" s="66"/>
      <c r="O29" s="57"/>
      <c r="P29" s="67"/>
      <c r="Q29" s="57"/>
    </row>
    <row r="30" spans="1:17" ht="11.5" customHeight="1" x14ac:dyDescent="0.25">
      <c r="A30" s="57"/>
      <c r="B30" s="68"/>
      <c r="C30" s="68"/>
      <c r="D30" s="69" t="s">
        <v>8</v>
      </c>
      <c r="E30" s="68">
        <f>COUNTIF(E4:E29,"Y")</f>
        <v>0</v>
      </c>
      <c r="F30" s="68"/>
      <c r="G30" s="57">
        <f>SUM(G4:G29)</f>
        <v>0</v>
      </c>
      <c r="H30" s="57">
        <f>SUM(H4:H29)</f>
        <v>0</v>
      </c>
      <c r="I30" s="57">
        <f>SUM(I4:I29)</f>
        <v>0</v>
      </c>
      <c r="J30" s="67">
        <f>MAX(J4:J29)</f>
        <v>0</v>
      </c>
      <c r="K30" s="67"/>
      <c r="L30" s="67">
        <f>SUM(L4:L29)</f>
        <v>0</v>
      </c>
      <c r="M30" s="57">
        <f>SUM(M4:M29)</f>
        <v>0</v>
      </c>
      <c r="N30" s="67">
        <f>SUM(N4:N29)</f>
        <v>0</v>
      </c>
      <c r="O30" s="57"/>
      <c r="P30" s="67">
        <f>SUM(P4:P29)</f>
        <v>0</v>
      </c>
      <c r="Q30" s="57">
        <f>SUM(Q4:Q29)</f>
        <v>0</v>
      </c>
    </row>
    <row r="31" spans="1:17" ht="11.5" customHeight="1" x14ac:dyDescent="0.25">
      <c r="A31" s="70"/>
      <c r="B31" s="71" t="s">
        <v>70</v>
      </c>
      <c r="C31" s="71" t="s">
        <v>48</v>
      </c>
      <c r="D31" s="155" t="s">
        <v>72</v>
      </c>
      <c r="E31" s="156"/>
      <c r="F31" s="157"/>
      <c r="G31" s="153" t="s">
        <v>21</v>
      </c>
      <c r="H31" s="154"/>
      <c r="I31" s="71" t="s">
        <v>70</v>
      </c>
      <c r="J31" s="71" t="s">
        <v>48</v>
      </c>
      <c r="K31" s="155" t="s">
        <v>72</v>
      </c>
      <c r="L31" s="156"/>
      <c r="M31" s="157"/>
      <c r="N31" s="158" t="s">
        <v>21</v>
      </c>
      <c r="O31" s="158"/>
      <c r="P31" s="55" t="s">
        <v>32</v>
      </c>
      <c r="Q31" s="72" t="str">
        <f>IF(Q30=0,"No Data",P30/Q30)</f>
        <v>No Data</v>
      </c>
    </row>
    <row r="32" spans="1:17" ht="11.5" customHeight="1" x14ac:dyDescent="0.25">
      <c r="A32" s="73"/>
      <c r="B32" s="41" t="s">
        <v>73</v>
      </c>
      <c r="C32" s="74">
        <f>Teams!N4</f>
        <v>0</v>
      </c>
      <c r="D32" s="74" t="e">
        <f>VLOOKUP($C32,$B$4:$D$29,3,0)</f>
        <v>#N/A</v>
      </c>
      <c r="E32" s="74" t="s">
        <v>71</v>
      </c>
      <c r="F32" s="74" t="str">
        <f t="array" ref="F32">IF($B$4:$B$29=20,"#N/A",IF(COUNTIF($B$4:$B$29,$C32)=1,"Alone",LOOKUP(2,1/($B$4:$B$29=$C32),$D$4:$D$29)))</f>
        <v>X</v>
      </c>
      <c r="G32" s="149">
        <f>Teams!O4</f>
        <v>0</v>
      </c>
      <c r="H32" s="150"/>
      <c r="I32" s="41" t="s">
        <v>76</v>
      </c>
      <c r="J32" s="74">
        <f>Teams!N7</f>
        <v>0</v>
      </c>
      <c r="K32" s="74" t="e">
        <f>VLOOKUP($J32,$B$4:$D$29,3,0)</f>
        <v>#N/A</v>
      </c>
      <c r="L32" s="74" t="s">
        <v>71</v>
      </c>
      <c r="M32" s="74" t="str">
        <f t="array" ref="M32">IF($B$4:$B$29=20,"#N/A",IF(COUNTIF($B$4:$B$29,$J32)=1,"Alone",LOOKUP(2,1/($B$4:$B$29=$J32),$D$4:$D$29)))</f>
        <v>X</v>
      </c>
      <c r="N32" s="148">
        <f>Teams!O7</f>
        <v>0</v>
      </c>
      <c r="O32" s="148"/>
      <c r="Q32" s="73"/>
    </row>
    <row r="33" spans="1:17" ht="11.5" customHeight="1" x14ac:dyDescent="0.25">
      <c r="A33" s="73"/>
      <c r="B33" s="41" t="s">
        <v>74</v>
      </c>
      <c r="C33" s="74">
        <f>Teams!N5</f>
        <v>0</v>
      </c>
      <c r="D33" s="74" t="e">
        <f>VLOOKUP($C33,$B$4:$D$29,3,0)</f>
        <v>#N/A</v>
      </c>
      <c r="E33" s="74" t="s">
        <v>71</v>
      </c>
      <c r="F33" s="74" t="str">
        <f t="array" ref="F33">IF($B$4:$B$29=20,"#N/A",IF(COUNTIF($B$4:$B$29,$C33)=1,"Alone",LOOKUP(2,1/($B$4:$B$29=$C33),$D$4:$D$29)))</f>
        <v>X</v>
      </c>
      <c r="G33" s="149">
        <f>Teams!O5</f>
        <v>0</v>
      </c>
      <c r="H33" s="150"/>
      <c r="I33" s="41" t="s">
        <v>77</v>
      </c>
      <c r="J33" s="74">
        <f>Teams!N8</f>
        <v>1</v>
      </c>
      <c r="K33" s="74" t="str">
        <f>VLOOKUP($J33,$B$4:$D$29,3,0)</f>
        <v>Armand</v>
      </c>
      <c r="L33" s="74" t="s">
        <v>71</v>
      </c>
      <c r="M33" s="74" t="str">
        <f t="array" ref="M33">IF($B$4:$B$29=20,"#N/A",IF(COUNTIF($B$4:$B$29,$J33)=1,"Alone",LOOKUP(2,1/($B$4:$B$29=$J33),$D$4:$D$29)))</f>
        <v>John</v>
      </c>
      <c r="N33" s="148">
        <f>Teams!O8</f>
        <v>0</v>
      </c>
      <c r="O33" s="148"/>
      <c r="P33" s="73"/>
      <c r="Q33" s="73"/>
    </row>
    <row r="34" spans="1:17" ht="11.5" customHeight="1" x14ac:dyDescent="0.25">
      <c r="A34" s="73"/>
      <c r="B34" s="41" t="s">
        <v>75</v>
      </c>
      <c r="C34" s="74">
        <f>Teams!N6</f>
        <v>0</v>
      </c>
      <c r="D34" s="74" t="e">
        <f>VLOOKUP($C34,$B$4:$D$29,3,0)</f>
        <v>#N/A</v>
      </c>
      <c r="E34" s="74" t="s">
        <v>71</v>
      </c>
      <c r="F34" s="74" t="str">
        <f t="array" ref="F34">IF($B$4:$B$29=20,"#N/A",IF(COUNTIF($B$4:$B$29,$C34)=1,"Alone",LOOKUP(2,1/($B$4:$B$29=$C34),$D$4:$D$29)))</f>
        <v>X</v>
      </c>
      <c r="G34" s="149">
        <f>Teams!O6</f>
        <v>0</v>
      </c>
      <c r="H34" s="150"/>
      <c r="I34" s="41" t="s">
        <v>78</v>
      </c>
      <c r="J34" s="74">
        <f>Teams!N9</f>
        <v>1</v>
      </c>
      <c r="K34" s="74" t="str">
        <f>VLOOKUP($J34,$B$4:$D$29,3,0)</f>
        <v>Armand</v>
      </c>
      <c r="L34" s="74" t="s">
        <v>71</v>
      </c>
      <c r="M34" s="74" t="str">
        <f t="array" ref="M34">IF($B$4:$B$29=20,"#N/A",IF(COUNTIF($B$4:$B$29,$J34)=1,"Alone",LOOKUP(2,1/($B$4:$B$29=$J34),$D$4:$D$29)))</f>
        <v>John</v>
      </c>
      <c r="N34" s="148">
        <f>Teams!O9</f>
        <v>0</v>
      </c>
      <c r="O34" s="148"/>
      <c r="P34" s="73"/>
      <c r="Q34" s="73"/>
    </row>
    <row r="35" spans="1:17" ht="11.5" customHeight="1" x14ac:dyDescent="0.25">
      <c r="B35" s="76"/>
      <c r="D35" s="76"/>
      <c r="E35" s="76"/>
      <c r="F35" s="76"/>
      <c r="G35" s="76"/>
      <c r="H35" s="76"/>
      <c r="I35" s="76"/>
      <c r="J35" s="75"/>
      <c r="K35" s="75"/>
      <c r="M35" s="75"/>
      <c r="N35" s="75"/>
      <c r="O35" s="75"/>
    </row>
  </sheetData>
  <mergeCells count="12">
    <mergeCell ref="A2:A3"/>
    <mergeCell ref="A1:Q1"/>
    <mergeCell ref="G31:H31"/>
    <mergeCell ref="D31:F31"/>
    <mergeCell ref="N31:O31"/>
    <mergeCell ref="K31:M31"/>
    <mergeCell ref="N32:O32"/>
    <mergeCell ref="N33:O33"/>
    <mergeCell ref="N34:O34"/>
    <mergeCell ref="G34:H34"/>
    <mergeCell ref="G32:H32"/>
    <mergeCell ref="G33:H33"/>
  </mergeCells>
  <phoneticPr fontId="0" type="noConversion"/>
  <printOptions horizontalCentered="1" verticalCentered="1" gridLines="1"/>
  <pageMargins left="0.75" right="0.75" top="1" bottom="1" header="0.5" footer="0.5"/>
  <pageSetup scale="90" orientation="landscape" horizontalDpi="4294967293" verticalDpi="300" r:id="rId1"/>
  <headerFooter alignWithMargins="0"/>
  <webPublishItems count="1">
    <webPublishItem id="30893" divId="MVBC Trail 2006_30893" sourceType="range" sourceRef="A1:L26" destinationFile="C:\mvbc\MVBC_Trail_2006_files\Pachaug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Q35"/>
  <sheetViews>
    <sheetView workbookViewId="0">
      <selection activeCell="T26" sqref="T26"/>
    </sheetView>
  </sheetViews>
  <sheetFormatPr defaultColWidth="9.1796875" defaultRowHeight="11.5" customHeight="1" x14ac:dyDescent="0.25"/>
  <cols>
    <col min="1" max="1" width="3" style="75" bestFit="1" customWidth="1"/>
    <col min="2" max="2" width="7.453125" style="78" bestFit="1" customWidth="1"/>
    <col min="3" max="3" width="7.453125" style="77" customWidth="1"/>
    <col min="4" max="4" width="10.7265625" style="73" customWidth="1"/>
    <col min="5" max="5" width="5.54296875" style="73" bestFit="1" customWidth="1"/>
    <col min="6" max="6" width="10.7265625" style="73" customWidth="1"/>
    <col min="7" max="8" width="7.7265625" style="73" customWidth="1"/>
    <col min="9" max="9" width="7.453125" style="73" bestFit="1" customWidth="1"/>
    <col min="10" max="10" width="7.81640625" style="56" customWidth="1"/>
    <col min="11" max="11" width="10.7265625" style="56" customWidth="1"/>
    <col min="12" max="12" width="6.7265625" style="75" bestFit="1" customWidth="1"/>
    <col min="13" max="13" width="10.7265625" style="56" customWidth="1"/>
    <col min="14" max="14" width="6.7265625" style="56" bestFit="1" customWidth="1"/>
    <col min="15" max="15" width="8.26953125" style="56" bestFit="1" customWidth="1"/>
    <col min="16" max="16" width="10" style="56" bestFit="1" customWidth="1"/>
    <col min="17" max="17" width="7.1796875" style="56" bestFit="1" customWidth="1"/>
    <col min="18" max="16384" width="9.1796875" style="56"/>
  </cols>
  <sheetData>
    <row r="1" spans="1:17" ht="11.5" customHeight="1" x14ac:dyDescent="0.25">
      <c r="A1" s="152" t="str">
        <f>YTD!L16</f>
        <v>Lilly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1.5" customHeight="1" x14ac:dyDescent="0.25">
      <c r="A2" s="151"/>
      <c r="B2" s="58" t="s">
        <v>45</v>
      </c>
      <c r="C2" s="58" t="s">
        <v>36</v>
      </c>
      <c r="D2" s="59" t="s">
        <v>9</v>
      </c>
      <c r="E2" s="58" t="s">
        <v>1</v>
      </c>
      <c r="F2" s="58" t="s">
        <v>30</v>
      </c>
      <c r="G2" s="59" t="s">
        <v>10</v>
      </c>
      <c r="H2" s="59" t="s">
        <v>10</v>
      </c>
      <c r="I2" s="59" t="s">
        <v>10</v>
      </c>
      <c r="J2" s="59" t="s">
        <v>2</v>
      </c>
      <c r="K2" s="59" t="s">
        <v>27</v>
      </c>
      <c r="L2" s="59" t="s">
        <v>5</v>
      </c>
      <c r="M2" s="59" t="s">
        <v>3</v>
      </c>
      <c r="N2" s="59" t="s">
        <v>7</v>
      </c>
      <c r="O2" s="59" t="s">
        <v>15</v>
      </c>
      <c r="P2" s="59" t="s">
        <v>29</v>
      </c>
      <c r="Q2" s="59" t="s">
        <v>34</v>
      </c>
    </row>
    <row r="3" spans="1:17" ht="11.5" customHeight="1" x14ac:dyDescent="0.25">
      <c r="A3" s="151"/>
      <c r="B3" s="60" t="s">
        <v>10</v>
      </c>
      <c r="C3" s="60" t="s">
        <v>46</v>
      </c>
      <c r="D3" s="61" t="s">
        <v>0</v>
      </c>
      <c r="E3" s="60" t="s">
        <v>14</v>
      </c>
      <c r="F3" s="60" t="s">
        <v>31</v>
      </c>
      <c r="G3" s="61" t="s">
        <v>12</v>
      </c>
      <c r="H3" s="61" t="s">
        <v>11</v>
      </c>
      <c r="I3" s="61" t="s">
        <v>13</v>
      </c>
      <c r="J3" s="61" t="s">
        <v>6</v>
      </c>
      <c r="K3" s="61" t="s">
        <v>44</v>
      </c>
      <c r="L3" s="61" t="s">
        <v>6</v>
      </c>
      <c r="M3" s="61" t="s">
        <v>4</v>
      </c>
      <c r="N3" s="61" t="s">
        <v>6</v>
      </c>
      <c r="O3" s="61" t="s">
        <v>16</v>
      </c>
      <c r="P3" s="61" t="s">
        <v>6</v>
      </c>
      <c r="Q3" s="61" t="s">
        <v>33</v>
      </c>
    </row>
    <row r="4" spans="1:17" ht="11.5" customHeight="1" x14ac:dyDescent="0.25">
      <c r="A4" s="57">
        <v>1</v>
      </c>
      <c r="B4" s="91">
        <v>1</v>
      </c>
      <c r="C4" s="62" t="s">
        <v>81</v>
      </c>
      <c r="D4" s="92" t="str">
        <f>YTD!P15</f>
        <v>Armand</v>
      </c>
      <c r="E4" s="62" t="s">
        <v>82</v>
      </c>
      <c r="F4" s="103" t="s">
        <v>82</v>
      </c>
      <c r="G4" s="63">
        <v>3</v>
      </c>
      <c r="H4" s="63">
        <v>2</v>
      </c>
      <c r="I4" s="63">
        <v>0</v>
      </c>
      <c r="J4" s="64">
        <v>0</v>
      </c>
      <c r="K4" s="64"/>
      <c r="L4" s="64">
        <v>7.68</v>
      </c>
      <c r="M4" s="65">
        <f t="shared" ref="M4:M25" si="0">G4+H4</f>
        <v>5</v>
      </c>
      <c r="N4" s="66">
        <f t="shared" ref="N4:N25" si="1">L4-(I4*0.2)</f>
        <v>7.68</v>
      </c>
      <c r="O4" s="57">
        <f>IF($E4="N",35,IF($M4=0,30,RANK($N4,$N$4:$N$29,0)))</f>
        <v>7</v>
      </c>
      <c r="P4" s="67">
        <f t="shared" ref="P4:P25" si="2">IF(F4="Y",N4,0)</f>
        <v>7.68</v>
      </c>
      <c r="Q4" s="57">
        <f>IF(E4="N",0,(IF(F4="N",0,1)))</f>
        <v>1</v>
      </c>
    </row>
    <row r="5" spans="1:17" ht="11.5" customHeight="1" x14ac:dyDescent="0.25">
      <c r="A5" s="57">
        <v>2</v>
      </c>
      <c r="B5" s="91">
        <v>2</v>
      </c>
      <c r="C5" s="62" t="s">
        <v>81</v>
      </c>
      <c r="D5" s="92" t="str">
        <f>YTD!P16</f>
        <v>Dean</v>
      </c>
      <c r="E5" s="62" t="s">
        <v>82</v>
      </c>
      <c r="F5" s="103" t="str">
        <f>YTD!Q16</f>
        <v>N</v>
      </c>
      <c r="G5" s="63">
        <v>2</v>
      </c>
      <c r="H5" s="63">
        <v>3</v>
      </c>
      <c r="I5" s="63">
        <v>0</v>
      </c>
      <c r="J5" s="64">
        <v>0</v>
      </c>
      <c r="K5" s="64"/>
      <c r="L5" s="64">
        <v>11.43</v>
      </c>
      <c r="M5" s="65">
        <f t="shared" si="0"/>
        <v>5</v>
      </c>
      <c r="N5" s="66">
        <f t="shared" si="1"/>
        <v>11.43</v>
      </c>
      <c r="O5" s="57">
        <f t="shared" ref="O5:O25" si="3">IF($E5="N",35,IF($M5=0,30,RANK($N5,$N$4:$N$29,0)))</f>
        <v>4</v>
      </c>
      <c r="P5" s="67">
        <f t="shared" si="2"/>
        <v>0</v>
      </c>
      <c r="Q5" s="57">
        <f t="shared" ref="Q5:Q25" si="4">IF(E5="N",0,(IF(F5="N",0,1)))</f>
        <v>0</v>
      </c>
    </row>
    <row r="6" spans="1:17" ht="11.5" customHeight="1" x14ac:dyDescent="0.25">
      <c r="A6" s="57">
        <v>3</v>
      </c>
      <c r="B6" s="91">
        <v>3</v>
      </c>
      <c r="C6" s="62" t="s">
        <v>81</v>
      </c>
      <c r="D6" s="92" t="str">
        <f>YTD!P17</f>
        <v>Jack</v>
      </c>
      <c r="E6" s="62" t="s">
        <v>82</v>
      </c>
      <c r="F6" s="103" t="str">
        <f>YTD!Q17</f>
        <v>N</v>
      </c>
      <c r="G6" s="63">
        <v>2</v>
      </c>
      <c r="H6" s="63">
        <v>1</v>
      </c>
      <c r="I6" s="63">
        <v>1</v>
      </c>
      <c r="J6" s="64">
        <v>0</v>
      </c>
      <c r="K6" s="64"/>
      <c r="L6" s="64">
        <v>6.12</v>
      </c>
      <c r="M6" s="65">
        <f>G6+H6</f>
        <v>3</v>
      </c>
      <c r="N6" s="66">
        <f>L6-(I6*0.2)</f>
        <v>5.92</v>
      </c>
      <c r="O6" s="57">
        <f t="shared" si="3"/>
        <v>11</v>
      </c>
      <c r="P6" s="67">
        <f>IF(F6="Y",N6,0)</f>
        <v>0</v>
      </c>
      <c r="Q6" s="57">
        <f t="shared" si="4"/>
        <v>0</v>
      </c>
    </row>
    <row r="7" spans="1:17" ht="11.5" customHeight="1" x14ac:dyDescent="0.25">
      <c r="A7" s="57">
        <v>4</v>
      </c>
      <c r="B7" s="91">
        <v>4</v>
      </c>
      <c r="C7" s="62" t="s">
        <v>81</v>
      </c>
      <c r="D7" s="92" t="str">
        <f>YTD!P18</f>
        <v>Jason</v>
      </c>
      <c r="E7" s="62" t="s">
        <v>82</v>
      </c>
      <c r="F7" s="103" t="str">
        <f>YTD!Q18</f>
        <v>N</v>
      </c>
      <c r="G7" s="63">
        <v>2</v>
      </c>
      <c r="H7" s="63">
        <v>3</v>
      </c>
      <c r="I7" s="63">
        <v>0</v>
      </c>
      <c r="J7" s="64">
        <v>0</v>
      </c>
      <c r="K7" s="64" t="s">
        <v>106</v>
      </c>
      <c r="L7" s="64">
        <v>11.93</v>
      </c>
      <c r="M7" s="65">
        <f t="shared" si="0"/>
        <v>5</v>
      </c>
      <c r="N7" s="66">
        <f t="shared" si="1"/>
        <v>11.93</v>
      </c>
      <c r="O7" s="57">
        <f t="shared" si="3"/>
        <v>3</v>
      </c>
      <c r="P7" s="67">
        <f t="shared" si="2"/>
        <v>0</v>
      </c>
      <c r="Q7" s="57">
        <f t="shared" si="4"/>
        <v>0</v>
      </c>
    </row>
    <row r="8" spans="1:17" ht="11.5" customHeight="1" x14ac:dyDescent="0.25">
      <c r="A8" s="57">
        <v>5</v>
      </c>
      <c r="B8" s="91">
        <v>5</v>
      </c>
      <c r="C8" s="62" t="s">
        <v>81</v>
      </c>
      <c r="D8" s="92" t="str">
        <f>YTD!P19</f>
        <v>Kevin</v>
      </c>
      <c r="E8" s="62" t="s">
        <v>82</v>
      </c>
      <c r="F8" s="103" t="str">
        <f>YTD!Q19</f>
        <v>N</v>
      </c>
      <c r="G8" s="63">
        <v>5</v>
      </c>
      <c r="H8" s="63">
        <v>0</v>
      </c>
      <c r="I8" s="63">
        <v>0</v>
      </c>
      <c r="J8" s="64">
        <v>0</v>
      </c>
      <c r="K8" s="64" t="s">
        <v>106</v>
      </c>
      <c r="L8" s="64">
        <v>12.18</v>
      </c>
      <c r="M8" s="65">
        <f>G8+H8</f>
        <v>5</v>
      </c>
      <c r="N8" s="66">
        <f>L8-(I8*0.2)</f>
        <v>12.18</v>
      </c>
      <c r="O8" s="57">
        <f t="shared" si="3"/>
        <v>2</v>
      </c>
      <c r="P8" s="67">
        <f>IF(F8="Y",N8,0)</f>
        <v>0</v>
      </c>
      <c r="Q8" s="57">
        <f t="shared" si="4"/>
        <v>0</v>
      </c>
    </row>
    <row r="9" spans="1:17" ht="11.5" customHeight="1" x14ac:dyDescent="0.25">
      <c r="A9" s="57">
        <v>6</v>
      </c>
      <c r="B9" s="91">
        <v>6</v>
      </c>
      <c r="C9" s="62" t="s">
        <v>81</v>
      </c>
      <c r="D9" s="92" t="str">
        <f>YTD!P20</f>
        <v>Morrie</v>
      </c>
      <c r="E9" s="62" t="s">
        <v>82</v>
      </c>
      <c r="F9" s="103" t="str">
        <f>YTD!Q20</f>
        <v>N</v>
      </c>
      <c r="G9" s="63">
        <v>2</v>
      </c>
      <c r="H9" s="63">
        <v>3</v>
      </c>
      <c r="I9" s="63">
        <v>0</v>
      </c>
      <c r="J9" s="64">
        <v>0</v>
      </c>
      <c r="K9" s="64" t="s">
        <v>106</v>
      </c>
      <c r="L9" s="64">
        <v>9.06</v>
      </c>
      <c r="M9" s="65">
        <f t="shared" si="0"/>
        <v>5</v>
      </c>
      <c r="N9" s="66">
        <f t="shared" si="1"/>
        <v>9.06</v>
      </c>
      <c r="O9" s="57">
        <f t="shared" si="3"/>
        <v>6</v>
      </c>
      <c r="P9" s="67">
        <f t="shared" si="2"/>
        <v>0</v>
      </c>
      <c r="Q9" s="57">
        <f t="shared" si="4"/>
        <v>0</v>
      </c>
    </row>
    <row r="10" spans="1:17" ht="11.5" customHeight="1" x14ac:dyDescent="0.25">
      <c r="A10" s="57">
        <v>7</v>
      </c>
      <c r="B10" s="91">
        <v>7</v>
      </c>
      <c r="C10" s="62" t="s">
        <v>82</v>
      </c>
      <c r="D10" s="92" t="str">
        <f>YTD!P21</f>
        <v>Rich B</v>
      </c>
      <c r="E10" s="62" t="s">
        <v>82</v>
      </c>
      <c r="F10" s="103" t="str">
        <f>YTD!Q21</f>
        <v>N</v>
      </c>
      <c r="G10" s="63">
        <v>0</v>
      </c>
      <c r="H10" s="63">
        <v>1</v>
      </c>
      <c r="I10" s="63">
        <v>0</v>
      </c>
      <c r="J10" s="64">
        <v>0</v>
      </c>
      <c r="K10" s="64"/>
      <c r="L10" s="64">
        <v>1</v>
      </c>
      <c r="M10" s="65">
        <f t="shared" si="0"/>
        <v>1</v>
      </c>
      <c r="N10" s="66">
        <f t="shared" si="1"/>
        <v>1</v>
      </c>
      <c r="O10" s="57">
        <f t="shared" si="3"/>
        <v>16</v>
      </c>
      <c r="P10" s="67">
        <f t="shared" si="2"/>
        <v>0</v>
      </c>
      <c r="Q10" s="57">
        <f t="shared" si="4"/>
        <v>0</v>
      </c>
    </row>
    <row r="11" spans="1:17" ht="11.5" customHeight="1" x14ac:dyDescent="0.25">
      <c r="A11" s="57">
        <v>8</v>
      </c>
      <c r="B11" s="91">
        <v>8</v>
      </c>
      <c r="C11" s="62" t="s">
        <v>81</v>
      </c>
      <c r="D11" s="92" t="str">
        <f>YTD!P22</f>
        <v>Scott</v>
      </c>
      <c r="E11" s="62" t="s">
        <v>82</v>
      </c>
      <c r="F11" s="103" t="str">
        <f>YTD!Q22</f>
        <v>N</v>
      </c>
      <c r="G11" s="63">
        <v>4</v>
      </c>
      <c r="H11" s="63">
        <v>0</v>
      </c>
      <c r="I11" s="63">
        <v>0</v>
      </c>
      <c r="J11" s="64">
        <v>0</v>
      </c>
      <c r="K11" s="64" t="s">
        <v>106</v>
      </c>
      <c r="L11" s="64">
        <v>7.62</v>
      </c>
      <c r="M11" s="65">
        <f>G11+H11</f>
        <v>4</v>
      </c>
      <c r="N11" s="66">
        <f>L11-(I11*0.2)</f>
        <v>7.62</v>
      </c>
      <c r="O11" s="57">
        <f t="shared" si="3"/>
        <v>8</v>
      </c>
      <c r="P11" s="67">
        <f>IF(F11="Y",N11,0)</f>
        <v>0</v>
      </c>
      <c r="Q11" s="57">
        <f t="shared" si="4"/>
        <v>0</v>
      </c>
    </row>
    <row r="12" spans="1:17" ht="11.5" customHeight="1" x14ac:dyDescent="0.25">
      <c r="A12" s="57">
        <v>9</v>
      </c>
      <c r="B12" s="91">
        <v>9</v>
      </c>
      <c r="C12" s="62" t="s">
        <v>81</v>
      </c>
      <c r="D12" s="92" t="str">
        <f>YTD!P23</f>
        <v>Steve D</v>
      </c>
      <c r="E12" s="62" t="s">
        <v>82</v>
      </c>
      <c r="F12" s="103" t="str">
        <f>YTD!Q23</f>
        <v>N</v>
      </c>
      <c r="G12" s="63">
        <v>2</v>
      </c>
      <c r="H12" s="63">
        <v>3</v>
      </c>
      <c r="I12" s="63">
        <v>0</v>
      </c>
      <c r="J12" s="64">
        <v>0</v>
      </c>
      <c r="K12" s="64" t="s">
        <v>106</v>
      </c>
      <c r="L12" s="64">
        <v>10.75</v>
      </c>
      <c r="M12" s="65">
        <f t="shared" si="0"/>
        <v>5</v>
      </c>
      <c r="N12" s="66">
        <f t="shared" si="1"/>
        <v>10.75</v>
      </c>
      <c r="O12" s="57">
        <f t="shared" si="3"/>
        <v>5</v>
      </c>
      <c r="P12" s="67">
        <f t="shared" si="2"/>
        <v>0</v>
      </c>
      <c r="Q12" s="57">
        <f t="shared" si="4"/>
        <v>0</v>
      </c>
    </row>
    <row r="13" spans="1:17" ht="11.5" customHeight="1" x14ac:dyDescent="0.25">
      <c r="A13" s="57">
        <v>10</v>
      </c>
      <c r="B13" s="91">
        <v>10</v>
      </c>
      <c r="C13" s="62" t="s">
        <v>81</v>
      </c>
      <c r="D13" s="92" t="str">
        <f>YTD!P24</f>
        <v>Steve S</v>
      </c>
      <c r="E13" s="62" t="s">
        <v>82</v>
      </c>
      <c r="F13" s="103" t="str">
        <f>YTD!Q24</f>
        <v>N</v>
      </c>
      <c r="G13" s="63">
        <v>0</v>
      </c>
      <c r="H13" s="63">
        <v>0</v>
      </c>
      <c r="I13" s="63">
        <v>0</v>
      </c>
      <c r="J13" s="64">
        <v>0</v>
      </c>
      <c r="K13" s="64"/>
      <c r="L13" s="64">
        <v>0</v>
      </c>
      <c r="M13" s="65">
        <f t="shared" si="0"/>
        <v>0</v>
      </c>
      <c r="N13" s="66">
        <f t="shared" si="1"/>
        <v>0</v>
      </c>
      <c r="O13" s="57">
        <f t="shared" si="3"/>
        <v>30</v>
      </c>
      <c r="P13" s="67">
        <f t="shared" si="2"/>
        <v>0</v>
      </c>
      <c r="Q13" s="57">
        <f t="shared" si="4"/>
        <v>0</v>
      </c>
    </row>
    <row r="14" spans="1:17" ht="11.5" customHeight="1" x14ac:dyDescent="0.25">
      <c r="A14" s="57">
        <v>11</v>
      </c>
      <c r="B14" s="91">
        <v>11</v>
      </c>
      <c r="C14" s="62" t="s">
        <v>81</v>
      </c>
      <c r="D14" s="92" t="str">
        <f>YTD!P25</f>
        <v>Tom O</v>
      </c>
      <c r="E14" s="62" t="s">
        <v>82</v>
      </c>
      <c r="F14" s="103" t="str">
        <f>YTD!Q25</f>
        <v>N</v>
      </c>
      <c r="G14" s="63">
        <v>0</v>
      </c>
      <c r="H14" s="63">
        <v>2</v>
      </c>
      <c r="I14" s="63">
        <v>0</v>
      </c>
      <c r="J14" s="64">
        <v>0</v>
      </c>
      <c r="K14" s="64"/>
      <c r="L14" s="64">
        <v>4.25</v>
      </c>
      <c r="M14" s="65">
        <f t="shared" si="0"/>
        <v>2</v>
      </c>
      <c r="N14" s="66">
        <f t="shared" si="1"/>
        <v>4.25</v>
      </c>
      <c r="O14" s="57">
        <f t="shared" si="3"/>
        <v>12</v>
      </c>
      <c r="P14" s="67">
        <f t="shared" si="2"/>
        <v>0</v>
      </c>
      <c r="Q14" s="57">
        <f t="shared" si="4"/>
        <v>0</v>
      </c>
    </row>
    <row r="15" spans="1:17" ht="11.5" customHeight="1" x14ac:dyDescent="0.25">
      <c r="A15" s="57">
        <v>12</v>
      </c>
      <c r="B15" s="91">
        <v>10</v>
      </c>
      <c r="C15" s="62" t="s">
        <v>81</v>
      </c>
      <c r="D15" s="92" t="str">
        <f>YTD!P26</f>
        <v>Ryan</v>
      </c>
      <c r="E15" s="62" t="s">
        <v>82</v>
      </c>
      <c r="F15" s="103" t="str">
        <f>YTD!Q26</f>
        <v>Y</v>
      </c>
      <c r="G15" s="63">
        <v>3</v>
      </c>
      <c r="H15" s="63">
        <v>1</v>
      </c>
      <c r="I15" s="63">
        <v>0</v>
      </c>
      <c r="J15" s="64">
        <v>6</v>
      </c>
      <c r="K15" s="64" t="s">
        <v>117</v>
      </c>
      <c r="L15" s="64">
        <v>13.25</v>
      </c>
      <c r="M15" s="65">
        <f t="shared" si="0"/>
        <v>4</v>
      </c>
      <c r="N15" s="66">
        <f t="shared" si="1"/>
        <v>13.25</v>
      </c>
      <c r="O15" s="57">
        <f t="shared" si="3"/>
        <v>1</v>
      </c>
      <c r="P15" s="67">
        <f t="shared" si="2"/>
        <v>13.25</v>
      </c>
      <c r="Q15" s="57">
        <f t="shared" si="4"/>
        <v>1</v>
      </c>
    </row>
    <row r="16" spans="1:17" ht="11.5" customHeight="1" x14ac:dyDescent="0.25">
      <c r="A16" s="57">
        <v>13</v>
      </c>
      <c r="B16" s="91" t="s">
        <v>106</v>
      </c>
      <c r="C16" s="62" t="s">
        <v>81</v>
      </c>
      <c r="D16" s="92" t="str">
        <f>YTD!P27</f>
        <v>Jim</v>
      </c>
      <c r="E16" s="62" t="s">
        <v>81</v>
      </c>
      <c r="F16" s="103" t="str">
        <f>YTD!Q27</f>
        <v>Y</v>
      </c>
      <c r="G16" s="63">
        <v>0</v>
      </c>
      <c r="H16" s="63">
        <v>0</v>
      </c>
      <c r="I16" s="63">
        <v>0</v>
      </c>
      <c r="J16" s="64">
        <v>0</v>
      </c>
      <c r="K16" s="64" t="s">
        <v>106</v>
      </c>
      <c r="L16" s="64">
        <v>0</v>
      </c>
      <c r="M16" s="65">
        <f t="shared" si="0"/>
        <v>0</v>
      </c>
      <c r="N16" s="66">
        <f t="shared" si="1"/>
        <v>0</v>
      </c>
      <c r="O16" s="57">
        <f t="shared" si="3"/>
        <v>35</v>
      </c>
      <c r="P16" s="67">
        <f t="shared" si="2"/>
        <v>0</v>
      </c>
      <c r="Q16" s="57">
        <f t="shared" si="4"/>
        <v>0</v>
      </c>
    </row>
    <row r="17" spans="1:17" ht="11.5" customHeight="1" x14ac:dyDescent="0.25">
      <c r="A17" s="57">
        <v>14</v>
      </c>
      <c r="B17" s="91">
        <v>5</v>
      </c>
      <c r="C17" s="62" t="s">
        <v>81</v>
      </c>
      <c r="D17" s="92" t="str">
        <f>YTD!P28</f>
        <v>Zack</v>
      </c>
      <c r="E17" s="62" t="s">
        <v>82</v>
      </c>
      <c r="F17" s="103" t="str">
        <f>YTD!Q28</f>
        <v>Y</v>
      </c>
      <c r="G17" s="63">
        <v>0</v>
      </c>
      <c r="H17" s="63">
        <v>0</v>
      </c>
      <c r="I17" s="63">
        <v>0</v>
      </c>
      <c r="J17" s="64">
        <v>0</v>
      </c>
      <c r="K17" s="64"/>
      <c r="L17" s="64">
        <v>0</v>
      </c>
      <c r="M17" s="65">
        <f t="shared" si="0"/>
        <v>0</v>
      </c>
      <c r="N17" s="66">
        <f t="shared" si="1"/>
        <v>0</v>
      </c>
      <c r="O17" s="57">
        <f t="shared" si="3"/>
        <v>30</v>
      </c>
      <c r="P17" s="67">
        <f t="shared" si="2"/>
        <v>0</v>
      </c>
      <c r="Q17" s="57">
        <f t="shared" si="4"/>
        <v>1</v>
      </c>
    </row>
    <row r="18" spans="1:17" ht="11.5" customHeight="1" x14ac:dyDescent="0.25">
      <c r="A18" s="57">
        <v>15</v>
      </c>
      <c r="B18" s="91">
        <v>3</v>
      </c>
      <c r="C18" s="62" t="s">
        <v>81</v>
      </c>
      <c r="D18" s="92" t="str">
        <f>YTD!P29</f>
        <v>Mike</v>
      </c>
      <c r="E18" s="62" t="s">
        <v>82</v>
      </c>
      <c r="F18" s="103" t="str">
        <f>YTD!Q29</f>
        <v>Y</v>
      </c>
      <c r="G18" s="63">
        <v>1</v>
      </c>
      <c r="H18" s="63">
        <v>0</v>
      </c>
      <c r="I18" s="63">
        <v>0</v>
      </c>
      <c r="J18" s="64">
        <v>0</v>
      </c>
      <c r="K18" s="64"/>
      <c r="L18" s="64">
        <v>1.93</v>
      </c>
      <c r="M18" s="65">
        <f>G18+H18</f>
        <v>1</v>
      </c>
      <c r="N18" s="66">
        <f>L18-(I18*0.2)</f>
        <v>1.93</v>
      </c>
      <c r="O18" s="57">
        <f t="shared" si="3"/>
        <v>15</v>
      </c>
      <c r="P18" s="67">
        <f t="shared" si="2"/>
        <v>1.93</v>
      </c>
      <c r="Q18" s="57">
        <f t="shared" si="4"/>
        <v>1</v>
      </c>
    </row>
    <row r="19" spans="1:17" ht="11.5" customHeight="1" x14ac:dyDescent="0.25">
      <c r="A19" s="57">
        <v>16</v>
      </c>
      <c r="B19" s="91">
        <v>11</v>
      </c>
      <c r="C19" s="62" t="s">
        <v>81</v>
      </c>
      <c r="D19" s="92" t="str">
        <f>YTD!P30</f>
        <v>Pete</v>
      </c>
      <c r="E19" s="62" t="s">
        <v>82</v>
      </c>
      <c r="F19" s="103" t="str">
        <f>YTD!Q30</f>
        <v>Y</v>
      </c>
      <c r="G19" s="63">
        <v>3</v>
      </c>
      <c r="H19" s="63">
        <v>0</v>
      </c>
      <c r="I19" s="63">
        <v>0</v>
      </c>
      <c r="J19" s="64">
        <v>0</v>
      </c>
      <c r="K19" s="64" t="s">
        <v>106</v>
      </c>
      <c r="L19" s="64">
        <v>7.25</v>
      </c>
      <c r="M19" s="65">
        <f t="shared" si="0"/>
        <v>3</v>
      </c>
      <c r="N19" s="66">
        <f t="shared" si="1"/>
        <v>7.25</v>
      </c>
      <c r="O19" s="57">
        <f t="shared" si="3"/>
        <v>9</v>
      </c>
      <c r="P19" s="67">
        <f t="shared" si="2"/>
        <v>7.25</v>
      </c>
      <c r="Q19" s="57">
        <f t="shared" si="4"/>
        <v>1</v>
      </c>
    </row>
    <row r="20" spans="1:17" ht="11.5" customHeight="1" x14ac:dyDescent="0.25">
      <c r="A20" s="57">
        <v>17</v>
      </c>
      <c r="B20" s="91">
        <v>4</v>
      </c>
      <c r="C20" s="62" t="s">
        <v>81</v>
      </c>
      <c r="D20" s="92" t="str">
        <f>YTD!P31</f>
        <v>John</v>
      </c>
      <c r="E20" s="62" t="s">
        <v>82</v>
      </c>
      <c r="F20" s="103" t="str">
        <f>YTD!Q31</f>
        <v>Y</v>
      </c>
      <c r="G20" s="63">
        <v>0</v>
      </c>
      <c r="H20" s="63">
        <v>1</v>
      </c>
      <c r="I20" s="63">
        <v>0</v>
      </c>
      <c r="J20" s="64">
        <v>0</v>
      </c>
      <c r="K20" s="64"/>
      <c r="L20" s="64">
        <v>0.75</v>
      </c>
      <c r="M20" s="65">
        <f>G20+H20</f>
        <v>1</v>
      </c>
      <c r="N20" s="66">
        <f>L20-(I20*0.2)</f>
        <v>0.75</v>
      </c>
      <c r="O20" s="57">
        <f t="shared" si="3"/>
        <v>19</v>
      </c>
      <c r="P20" s="67">
        <f>IF(F20="Y",N20,0)</f>
        <v>0.75</v>
      </c>
      <c r="Q20" s="57">
        <f t="shared" si="4"/>
        <v>1</v>
      </c>
    </row>
    <row r="21" spans="1:17" ht="11.5" customHeight="1" x14ac:dyDescent="0.25">
      <c r="A21" s="57">
        <v>18</v>
      </c>
      <c r="B21" s="91">
        <v>6</v>
      </c>
      <c r="C21" s="62" t="s">
        <v>81</v>
      </c>
      <c r="D21" s="92" t="str">
        <f>YTD!P32</f>
        <v>Rick M</v>
      </c>
      <c r="E21" s="62" t="s">
        <v>82</v>
      </c>
      <c r="F21" s="103" t="str">
        <f>YTD!Q32</f>
        <v>Y</v>
      </c>
      <c r="G21" s="63">
        <v>0</v>
      </c>
      <c r="H21" s="63">
        <v>1</v>
      </c>
      <c r="I21" s="63">
        <v>0</v>
      </c>
      <c r="J21" s="64">
        <v>0</v>
      </c>
      <c r="K21" s="64"/>
      <c r="L21" s="64">
        <v>2.56</v>
      </c>
      <c r="M21" s="65">
        <f t="shared" si="0"/>
        <v>1</v>
      </c>
      <c r="N21" s="66">
        <f t="shared" si="1"/>
        <v>2.56</v>
      </c>
      <c r="O21" s="57">
        <f t="shared" si="3"/>
        <v>14</v>
      </c>
      <c r="P21" s="67">
        <f t="shared" si="2"/>
        <v>2.56</v>
      </c>
      <c r="Q21" s="57">
        <f t="shared" si="4"/>
        <v>1</v>
      </c>
    </row>
    <row r="22" spans="1:17" ht="11.5" customHeight="1" x14ac:dyDescent="0.25">
      <c r="A22" s="57">
        <v>19</v>
      </c>
      <c r="B22" s="91">
        <v>8</v>
      </c>
      <c r="C22" s="62" t="s">
        <v>81</v>
      </c>
      <c r="D22" s="92" t="str">
        <f>YTD!P33</f>
        <v>Oz</v>
      </c>
      <c r="E22" s="62" t="s">
        <v>82</v>
      </c>
      <c r="F22" s="103" t="str">
        <f>YTD!Q33</f>
        <v>Y</v>
      </c>
      <c r="G22" s="63">
        <v>0</v>
      </c>
      <c r="H22" s="63">
        <v>1</v>
      </c>
      <c r="I22" s="63">
        <v>0</v>
      </c>
      <c r="J22" s="64">
        <v>0</v>
      </c>
      <c r="K22" s="64"/>
      <c r="L22" s="64">
        <v>0.93</v>
      </c>
      <c r="M22" s="65">
        <f t="shared" si="0"/>
        <v>1</v>
      </c>
      <c r="N22" s="66">
        <f t="shared" si="1"/>
        <v>0.93</v>
      </c>
      <c r="O22" s="57">
        <f t="shared" si="3"/>
        <v>18</v>
      </c>
      <c r="P22" s="67">
        <f t="shared" si="2"/>
        <v>0.93</v>
      </c>
      <c r="Q22" s="57">
        <f t="shared" si="4"/>
        <v>1</v>
      </c>
    </row>
    <row r="23" spans="1:17" ht="11.5" customHeight="1" x14ac:dyDescent="0.25">
      <c r="A23" s="57">
        <v>20</v>
      </c>
      <c r="B23" s="91">
        <v>1</v>
      </c>
      <c r="C23" s="62" t="s">
        <v>81</v>
      </c>
      <c r="D23" s="92" t="str">
        <f>YTD!P34</f>
        <v>Rich T</v>
      </c>
      <c r="E23" s="62" t="s">
        <v>82</v>
      </c>
      <c r="F23" s="103" t="s">
        <v>81</v>
      </c>
      <c r="G23" s="63">
        <v>0</v>
      </c>
      <c r="H23" s="63">
        <v>4</v>
      </c>
      <c r="I23" s="63">
        <v>0</v>
      </c>
      <c r="J23" s="64">
        <v>0</v>
      </c>
      <c r="K23" s="64"/>
      <c r="L23" s="64">
        <v>6.06</v>
      </c>
      <c r="M23" s="65">
        <f>G23+H23</f>
        <v>4</v>
      </c>
      <c r="N23" s="66">
        <f>L23-(I23*0.2)</f>
        <v>6.06</v>
      </c>
      <c r="O23" s="57">
        <f t="shared" si="3"/>
        <v>10</v>
      </c>
      <c r="P23" s="67">
        <f t="shared" si="2"/>
        <v>0</v>
      </c>
      <c r="Q23" s="57">
        <f t="shared" si="4"/>
        <v>0</v>
      </c>
    </row>
    <row r="24" spans="1:17" ht="11.5" customHeight="1" x14ac:dyDescent="0.25">
      <c r="A24" s="57">
        <v>21</v>
      </c>
      <c r="B24" s="62">
        <v>9</v>
      </c>
      <c r="C24" s="62" t="s">
        <v>81</v>
      </c>
      <c r="D24" s="92" t="str">
        <f>YTD!P35</f>
        <v>Rich K</v>
      </c>
      <c r="E24" s="62" t="s">
        <v>82</v>
      </c>
      <c r="F24" s="103" t="str">
        <f>YTD!Q35</f>
        <v>Y</v>
      </c>
      <c r="G24" s="63">
        <v>0</v>
      </c>
      <c r="H24" s="63">
        <v>1</v>
      </c>
      <c r="I24" s="63">
        <v>0</v>
      </c>
      <c r="J24" s="64">
        <v>0</v>
      </c>
      <c r="K24" s="64"/>
      <c r="L24" s="64">
        <v>1</v>
      </c>
      <c r="M24" s="65">
        <f t="shared" si="0"/>
        <v>1</v>
      </c>
      <c r="N24" s="66">
        <f t="shared" si="1"/>
        <v>1</v>
      </c>
      <c r="O24" s="57">
        <f t="shared" si="3"/>
        <v>16</v>
      </c>
      <c r="P24" s="67">
        <f t="shared" si="2"/>
        <v>1</v>
      </c>
      <c r="Q24" s="57">
        <f t="shared" si="4"/>
        <v>1</v>
      </c>
    </row>
    <row r="25" spans="1:17" ht="11.5" customHeight="1" x14ac:dyDescent="0.25">
      <c r="A25" s="57">
        <v>22</v>
      </c>
      <c r="B25" s="62">
        <v>2</v>
      </c>
      <c r="C25" s="62" t="s">
        <v>81</v>
      </c>
      <c r="D25" s="92" t="str">
        <f>YTD!P36</f>
        <v>Eli</v>
      </c>
      <c r="E25" s="62" t="s">
        <v>82</v>
      </c>
      <c r="F25" s="103" t="str">
        <f>YTD!Q36</f>
        <v>Y</v>
      </c>
      <c r="G25" s="63">
        <v>1</v>
      </c>
      <c r="H25" s="63">
        <v>2</v>
      </c>
      <c r="I25" s="63">
        <v>0</v>
      </c>
      <c r="J25" s="64">
        <v>0</v>
      </c>
      <c r="K25" s="64"/>
      <c r="L25" s="64">
        <v>3.12</v>
      </c>
      <c r="M25" s="65">
        <f t="shared" si="0"/>
        <v>3</v>
      </c>
      <c r="N25" s="66">
        <f t="shared" si="1"/>
        <v>3.12</v>
      </c>
      <c r="O25" s="57">
        <f t="shared" si="3"/>
        <v>13</v>
      </c>
      <c r="P25" s="67">
        <f t="shared" si="2"/>
        <v>3.12</v>
      </c>
      <c r="Q25" s="57">
        <f t="shared" si="4"/>
        <v>1</v>
      </c>
    </row>
    <row r="26" spans="1:17" ht="11.5" customHeight="1" x14ac:dyDescent="0.25">
      <c r="A26" s="57">
        <v>23</v>
      </c>
      <c r="B26" s="62"/>
      <c r="C26" s="62"/>
      <c r="D26" s="92" t="s">
        <v>37</v>
      </c>
      <c r="E26" s="62"/>
      <c r="F26" s="103"/>
      <c r="G26" s="63"/>
      <c r="H26" s="63"/>
      <c r="I26" s="63"/>
      <c r="J26" s="64"/>
      <c r="K26" s="64"/>
      <c r="L26" s="64"/>
      <c r="M26" s="65"/>
      <c r="N26" s="66"/>
      <c r="O26" s="57"/>
      <c r="P26" s="67"/>
      <c r="Q26" s="57"/>
    </row>
    <row r="27" spans="1:17" ht="11.5" customHeight="1" x14ac:dyDescent="0.25">
      <c r="A27" s="57">
        <v>24</v>
      </c>
      <c r="B27" s="62"/>
      <c r="C27" s="62"/>
      <c r="D27" s="92" t="s">
        <v>37</v>
      </c>
      <c r="E27" s="62"/>
      <c r="F27" s="103"/>
      <c r="G27" s="63"/>
      <c r="H27" s="63"/>
      <c r="I27" s="63"/>
      <c r="J27" s="64"/>
      <c r="K27" s="64"/>
      <c r="L27" s="64"/>
      <c r="M27" s="65"/>
      <c r="N27" s="66"/>
      <c r="O27" s="57"/>
      <c r="P27" s="67"/>
      <c r="Q27" s="57"/>
    </row>
    <row r="28" spans="1:17" ht="11.5" customHeight="1" x14ac:dyDescent="0.25">
      <c r="A28" s="57">
        <v>25</v>
      </c>
      <c r="B28" s="62"/>
      <c r="C28" s="62"/>
      <c r="D28" s="92" t="s">
        <v>37</v>
      </c>
      <c r="E28" s="62"/>
      <c r="F28" s="103"/>
      <c r="G28" s="63"/>
      <c r="H28" s="63"/>
      <c r="I28" s="63"/>
      <c r="J28" s="64"/>
      <c r="K28" s="64"/>
      <c r="L28" s="64"/>
      <c r="M28" s="65"/>
      <c r="N28" s="66"/>
      <c r="O28" s="57"/>
      <c r="P28" s="67"/>
      <c r="Q28" s="57"/>
    </row>
    <row r="29" spans="1:17" ht="11.5" customHeight="1" x14ac:dyDescent="0.25">
      <c r="A29" s="57">
        <v>26</v>
      </c>
      <c r="B29" s="62"/>
      <c r="C29" s="62"/>
      <c r="D29" s="92" t="s">
        <v>37</v>
      </c>
      <c r="E29" s="62"/>
      <c r="F29" s="103"/>
      <c r="G29" s="63"/>
      <c r="H29" s="63"/>
      <c r="I29" s="63"/>
      <c r="J29" s="64"/>
      <c r="K29" s="64"/>
      <c r="L29" s="64"/>
      <c r="M29" s="65"/>
      <c r="N29" s="66"/>
      <c r="O29" s="57"/>
      <c r="P29" s="67"/>
      <c r="Q29" s="57"/>
    </row>
    <row r="30" spans="1:17" ht="11.5" customHeight="1" x14ac:dyDescent="0.25">
      <c r="A30" s="57"/>
      <c r="B30" s="68"/>
      <c r="C30" s="68"/>
      <c r="D30" s="69" t="s">
        <v>8</v>
      </c>
      <c r="E30" s="68">
        <f>COUNTIF(E4:E29,"Y")</f>
        <v>21</v>
      </c>
      <c r="F30" s="68"/>
      <c r="G30" s="57">
        <f>SUM(G4:G29)</f>
        <v>30</v>
      </c>
      <c r="H30" s="57">
        <f>SUM(H4:H29)</f>
        <v>29</v>
      </c>
      <c r="I30" s="57">
        <f>SUM(I4:I29)</f>
        <v>1</v>
      </c>
      <c r="J30" s="67">
        <f>MAX(J4:J29)</f>
        <v>6</v>
      </c>
      <c r="K30" s="67"/>
      <c r="L30" s="67">
        <f>SUM(L4:L29)</f>
        <v>118.87000000000002</v>
      </c>
      <c r="M30" s="57">
        <f>SUM(M4:M29)</f>
        <v>59</v>
      </c>
      <c r="N30" s="67">
        <f>SUM(N4:N29)</f>
        <v>118.67000000000003</v>
      </c>
      <c r="O30" s="57"/>
      <c r="P30" s="67">
        <f>SUM(P4:P29)</f>
        <v>38.47</v>
      </c>
      <c r="Q30" s="57">
        <f>SUM(Q4:Q29)</f>
        <v>10</v>
      </c>
    </row>
    <row r="31" spans="1:17" ht="11.5" customHeight="1" x14ac:dyDescent="0.25">
      <c r="A31" s="70"/>
      <c r="B31" s="71" t="s">
        <v>70</v>
      </c>
      <c r="C31" s="71" t="s">
        <v>48</v>
      </c>
      <c r="D31" s="155" t="s">
        <v>72</v>
      </c>
      <c r="E31" s="156"/>
      <c r="F31" s="157"/>
      <c r="G31" s="153" t="s">
        <v>21</v>
      </c>
      <c r="H31" s="154"/>
      <c r="I31" s="71" t="s">
        <v>70</v>
      </c>
      <c r="J31" s="71" t="s">
        <v>48</v>
      </c>
      <c r="K31" s="155" t="s">
        <v>72</v>
      </c>
      <c r="L31" s="156"/>
      <c r="M31" s="157"/>
      <c r="N31" s="158" t="s">
        <v>21</v>
      </c>
      <c r="O31" s="158"/>
      <c r="P31" s="55" t="s">
        <v>32</v>
      </c>
      <c r="Q31" s="72">
        <f>IF(Q30=0,"No Data",P30/Q30)</f>
        <v>3.847</v>
      </c>
    </row>
    <row r="32" spans="1:17" ht="11.5" customHeight="1" x14ac:dyDescent="0.25">
      <c r="A32" s="73"/>
      <c r="B32" s="41" t="s">
        <v>73</v>
      </c>
      <c r="C32" s="74">
        <f>Teams!N34</f>
        <v>2</v>
      </c>
      <c r="D32" s="74" t="str">
        <f>VLOOKUP($C32,$B$4:$D$29,3,0)</f>
        <v>Dean</v>
      </c>
      <c r="E32" s="74" t="s">
        <v>71</v>
      </c>
      <c r="F32" s="74" t="str">
        <f t="array" ref="F32">IF($B$4:$B$29=20,"#N/A",IF(COUNTIF($B$4:$B$29,$C32)=1,"Alone",LOOKUP(2,1/($B$4:$B$29=$C32),$D$4:$D$29)))</f>
        <v>Eli</v>
      </c>
      <c r="G32" s="149">
        <f>Teams!O34</f>
        <v>14.55</v>
      </c>
      <c r="H32" s="150"/>
      <c r="I32" s="41" t="s">
        <v>76</v>
      </c>
      <c r="J32" s="74">
        <f>Teams!N37</f>
        <v>4</v>
      </c>
      <c r="K32" s="74" t="str">
        <f>VLOOKUP($J32,$B$4:$D$29,3,0)</f>
        <v>Jason</v>
      </c>
      <c r="L32" s="74" t="s">
        <v>71</v>
      </c>
      <c r="M32" s="74" t="str">
        <f t="array" ref="M32">IF($B$4:$B$29=20,"#N/A",IF(COUNTIF($B$4:$B$29,$J32)=1,"Alone",LOOKUP(2,1/($B$4:$B$29=$J32),$D$4:$D$29)))</f>
        <v>John</v>
      </c>
      <c r="N32" s="148">
        <f>Teams!O37</f>
        <v>12.68</v>
      </c>
      <c r="O32" s="148"/>
      <c r="Q32" s="73"/>
    </row>
    <row r="33" spans="1:17" ht="11.5" customHeight="1" x14ac:dyDescent="0.25">
      <c r="A33" s="73"/>
      <c r="B33" s="41" t="s">
        <v>74</v>
      </c>
      <c r="C33" s="74">
        <f>Teams!N35</f>
        <v>1</v>
      </c>
      <c r="D33" s="74" t="str">
        <f>VLOOKUP($C33,$B$4:$D$29,3,0)</f>
        <v>Armand</v>
      </c>
      <c r="E33" s="74" t="s">
        <v>71</v>
      </c>
      <c r="F33" s="74" t="str">
        <f t="array" ref="F33">IF($B$4:$B$29=20,"#N/A",IF(COUNTIF($B$4:$B$29,$C33)=1,"Alone",LOOKUP(2,1/($B$4:$B$29=$C33),$D$4:$D$29)))</f>
        <v>Rich T</v>
      </c>
      <c r="G33" s="149">
        <f>Teams!O35</f>
        <v>13.739999999999998</v>
      </c>
      <c r="H33" s="150"/>
      <c r="I33" s="41" t="s">
        <v>77</v>
      </c>
      <c r="J33" s="74">
        <f>Teams!N38</f>
        <v>5</v>
      </c>
      <c r="K33" s="74" t="str">
        <f>VLOOKUP($J33,$B$4:$D$29,3,0)</f>
        <v>Kevin</v>
      </c>
      <c r="L33" s="74" t="s">
        <v>71</v>
      </c>
      <c r="M33" s="74" t="str">
        <f t="array" ref="M33">IF($B$4:$B$29=20,"#N/A",IF(COUNTIF($B$4:$B$29,$J33)=1,"Alone",LOOKUP(2,1/($B$4:$B$29=$J33),$D$4:$D$29)))</f>
        <v>Zack</v>
      </c>
      <c r="N33" s="148">
        <f>Teams!O38</f>
        <v>12.18</v>
      </c>
      <c r="O33" s="148"/>
      <c r="P33" s="73"/>
      <c r="Q33" s="73"/>
    </row>
    <row r="34" spans="1:17" ht="11.5" customHeight="1" x14ac:dyDescent="0.25">
      <c r="A34" s="73"/>
      <c r="B34" s="41" t="s">
        <v>75</v>
      </c>
      <c r="C34" s="74">
        <f>Teams!N36</f>
        <v>10</v>
      </c>
      <c r="D34" s="74" t="str">
        <f>VLOOKUP($C34,$B$4:$D$29,3,0)</f>
        <v>Steve S</v>
      </c>
      <c r="E34" s="74" t="s">
        <v>71</v>
      </c>
      <c r="F34" s="74" t="str">
        <f t="array" ref="F34">IF($B$4:$B$29=20,"#N/A",IF(COUNTIF($B$4:$B$29,$C34)=1,"Alone",LOOKUP(2,1/($B$4:$B$29=$C34),$D$4:$D$29)))</f>
        <v>Ryan</v>
      </c>
      <c r="G34" s="149">
        <f>Teams!O36</f>
        <v>13.25</v>
      </c>
      <c r="H34" s="150"/>
      <c r="I34" s="41" t="s">
        <v>78</v>
      </c>
      <c r="J34" s="74">
        <f>Teams!N39</f>
        <v>9</v>
      </c>
      <c r="K34" s="74" t="str">
        <f>VLOOKUP($J34,$B$4:$D$29,3,0)</f>
        <v>Steve D</v>
      </c>
      <c r="L34" s="74" t="s">
        <v>71</v>
      </c>
      <c r="M34" s="74" t="str">
        <f t="array" ref="M34">IF($B$4:$B$29=20,"#N/A",IF(COUNTIF($B$4:$B$29,$J34)=1,"Alone",LOOKUP(2,1/($B$4:$B$29=$J34),$D$4:$D$29)))</f>
        <v>Rich K</v>
      </c>
      <c r="N34" s="148">
        <f>Teams!O39</f>
        <v>11.75</v>
      </c>
      <c r="O34" s="148"/>
      <c r="P34" s="73"/>
      <c r="Q34" s="73"/>
    </row>
    <row r="35" spans="1:17" ht="11.5" customHeight="1" x14ac:dyDescent="0.25">
      <c r="B35" s="76"/>
      <c r="D35" s="76"/>
      <c r="E35" s="76"/>
      <c r="F35" s="76"/>
      <c r="G35" s="76"/>
      <c r="H35" s="76"/>
      <c r="I35" s="76"/>
      <c r="J35" s="75"/>
      <c r="K35" s="75"/>
      <c r="M35" s="75"/>
      <c r="N35" s="75"/>
      <c r="O35" s="75"/>
    </row>
  </sheetData>
  <mergeCells count="12">
    <mergeCell ref="G34:H34"/>
    <mergeCell ref="N34:O34"/>
    <mergeCell ref="A2:A3"/>
    <mergeCell ref="A1:Q1"/>
    <mergeCell ref="G33:H33"/>
    <mergeCell ref="N33:O33"/>
    <mergeCell ref="G31:H31"/>
    <mergeCell ref="G32:H32"/>
    <mergeCell ref="N31:O31"/>
    <mergeCell ref="N32:O32"/>
    <mergeCell ref="D31:F31"/>
    <mergeCell ref="K31:M31"/>
  </mergeCells>
  <phoneticPr fontId="0" type="noConversion"/>
  <conditionalFormatting sqref="D4:O29">
    <cfRule type="expression" priority="1" stopIfTrue="1">
      <formula>O4&lt;7</formula>
    </cfRule>
  </conditionalFormatting>
  <printOptions horizontalCentered="1" verticalCentered="1" gridLines="1"/>
  <pageMargins left="0.5" right="0.5" top="0.5" bottom="0.5" header="0" footer="0"/>
  <pageSetup scale="95" orientation="landscape" horizontalDpi="4294967293" r:id="rId1"/>
  <headerFooter alignWithMargins="0"/>
  <webPublishItems count="1">
    <webPublishItem id="20161" divId="MVBC Trail 2006_20161" sourceType="range" sourceRef="A1:N28" destinationFile="C:\mvbc\MVBC_Trail_2006_files\Moodus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Q35"/>
  <sheetViews>
    <sheetView workbookViewId="0">
      <selection activeCell="Q31" sqref="Q31"/>
    </sheetView>
  </sheetViews>
  <sheetFormatPr defaultColWidth="9.1796875" defaultRowHeight="11.5" customHeight="1" x14ac:dyDescent="0.25"/>
  <cols>
    <col min="1" max="1" width="3" style="75" bestFit="1" customWidth="1"/>
    <col min="2" max="2" width="7.453125" style="78" bestFit="1" customWidth="1"/>
    <col min="3" max="3" width="7.453125" style="77" customWidth="1"/>
    <col min="4" max="4" width="10.7265625" style="73" customWidth="1"/>
    <col min="5" max="5" width="5.54296875" style="73" bestFit="1" customWidth="1"/>
    <col min="6" max="6" width="10.7265625" style="73" customWidth="1"/>
    <col min="7" max="8" width="7.7265625" style="73" customWidth="1"/>
    <col min="9" max="9" width="7.453125" style="73" bestFit="1" customWidth="1"/>
    <col min="10" max="10" width="7.81640625" style="56" customWidth="1"/>
    <col min="11" max="11" width="10.7265625" style="56" customWidth="1"/>
    <col min="12" max="12" width="6.7265625" style="75" bestFit="1" customWidth="1"/>
    <col min="13" max="13" width="10.7265625" style="56" customWidth="1"/>
    <col min="14" max="14" width="6.7265625" style="56" bestFit="1" customWidth="1"/>
    <col min="15" max="15" width="8.26953125" style="56" bestFit="1" customWidth="1"/>
    <col min="16" max="16" width="10" style="56" bestFit="1" customWidth="1"/>
    <col min="17" max="17" width="7.1796875" style="56" bestFit="1" customWidth="1"/>
    <col min="18" max="16384" width="9.1796875" style="56"/>
  </cols>
  <sheetData>
    <row r="1" spans="1:17" ht="11.5" customHeight="1" x14ac:dyDescent="0.25">
      <c r="A1" s="152" t="str">
        <f>YTD!L17</f>
        <v>Winchester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1.5" customHeight="1" x14ac:dyDescent="0.25">
      <c r="A2" s="151"/>
      <c r="B2" s="58" t="s">
        <v>45</v>
      </c>
      <c r="C2" s="58" t="s">
        <v>36</v>
      </c>
      <c r="D2" s="59" t="s">
        <v>9</v>
      </c>
      <c r="E2" s="58" t="s">
        <v>1</v>
      </c>
      <c r="F2" s="58" t="s">
        <v>30</v>
      </c>
      <c r="G2" s="59" t="s">
        <v>10</v>
      </c>
      <c r="H2" s="59" t="s">
        <v>10</v>
      </c>
      <c r="I2" s="59" t="s">
        <v>10</v>
      </c>
      <c r="J2" s="59" t="s">
        <v>2</v>
      </c>
      <c r="K2" s="59" t="s">
        <v>27</v>
      </c>
      <c r="L2" s="59" t="s">
        <v>5</v>
      </c>
      <c r="M2" s="59" t="s">
        <v>3</v>
      </c>
      <c r="N2" s="59" t="s">
        <v>7</v>
      </c>
      <c r="O2" s="59" t="s">
        <v>15</v>
      </c>
      <c r="P2" s="59" t="s">
        <v>29</v>
      </c>
      <c r="Q2" s="59" t="s">
        <v>34</v>
      </c>
    </row>
    <row r="3" spans="1:17" ht="11.5" customHeight="1" x14ac:dyDescent="0.25">
      <c r="A3" s="151"/>
      <c r="B3" s="60" t="s">
        <v>10</v>
      </c>
      <c r="C3" s="60" t="s">
        <v>46</v>
      </c>
      <c r="D3" s="61" t="s">
        <v>0</v>
      </c>
      <c r="E3" s="60" t="s">
        <v>14</v>
      </c>
      <c r="F3" s="60" t="s">
        <v>31</v>
      </c>
      <c r="G3" s="61" t="s">
        <v>12</v>
      </c>
      <c r="H3" s="61" t="s">
        <v>11</v>
      </c>
      <c r="I3" s="61" t="s">
        <v>13</v>
      </c>
      <c r="J3" s="61" t="s">
        <v>6</v>
      </c>
      <c r="K3" s="61" t="s">
        <v>44</v>
      </c>
      <c r="L3" s="61" t="s">
        <v>6</v>
      </c>
      <c r="M3" s="61" t="s">
        <v>4</v>
      </c>
      <c r="N3" s="61" t="s">
        <v>6</v>
      </c>
      <c r="O3" s="61" t="s">
        <v>16</v>
      </c>
      <c r="P3" s="61" t="s">
        <v>6</v>
      </c>
      <c r="Q3" s="61" t="s">
        <v>33</v>
      </c>
    </row>
    <row r="4" spans="1:17" ht="11.5" customHeight="1" x14ac:dyDescent="0.25">
      <c r="A4" s="57">
        <v>1</v>
      </c>
      <c r="B4" s="91">
        <v>1</v>
      </c>
      <c r="C4" s="62" t="s">
        <v>81</v>
      </c>
      <c r="D4" s="92" t="str">
        <f>YTD!P15</f>
        <v>Armand</v>
      </c>
      <c r="E4" s="62" t="s">
        <v>82</v>
      </c>
      <c r="F4" s="99" t="str">
        <f>YTD!Q15</f>
        <v>N</v>
      </c>
      <c r="G4" s="63">
        <v>1</v>
      </c>
      <c r="H4" s="63">
        <v>0</v>
      </c>
      <c r="I4" s="63">
        <v>0</v>
      </c>
      <c r="J4" s="64">
        <v>0</v>
      </c>
      <c r="K4" s="64"/>
      <c r="L4" s="64">
        <v>1.0900000000000001</v>
      </c>
      <c r="M4" s="65">
        <f t="shared" ref="M4:M25" si="0">G4+H4</f>
        <v>1</v>
      </c>
      <c r="N4" s="66">
        <f t="shared" ref="N4:N25" si="1">L4-(I4*0.2)</f>
        <v>1.0900000000000001</v>
      </c>
      <c r="O4" s="57">
        <f>IF($E4="N",35,IF($M4=0,30,RANK($N4,$N$4:$N$29,0)))</f>
        <v>12</v>
      </c>
      <c r="P4" s="67">
        <f t="shared" ref="P4:P25" si="2">IF(F4="Y",N4,0)</f>
        <v>0</v>
      </c>
      <c r="Q4" s="57">
        <f>IF(E4="N",0,(IF(F4="N",0,1)))</f>
        <v>0</v>
      </c>
    </row>
    <row r="5" spans="1:17" ht="11.5" customHeight="1" x14ac:dyDescent="0.25">
      <c r="A5" s="57">
        <v>2</v>
      </c>
      <c r="B5" s="91">
        <v>2</v>
      </c>
      <c r="C5" s="62" t="s">
        <v>81</v>
      </c>
      <c r="D5" s="92" t="str">
        <f>YTD!P16</f>
        <v>Dean</v>
      </c>
      <c r="E5" s="62" t="s">
        <v>82</v>
      </c>
      <c r="F5" s="99" t="str">
        <f>YTD!Q16</f>
        <v>N</v>
      </c>
      <c r="G5" s="63">
        <v>0</v>
      </c>
      <c r="H5" s="63">
        <v>0</v>
      </c>
      <c r="I5" s="63">
        <v>0</v>
      </c>
      <c r="J5" s="64">
        <v>0</v>
      </c>
      <c r="K5" s="64"/>
      <c r="L5" s="64">
        <v>0</v>
      </c>
      <c r="M5" s="65">
        <f t="shared" si="0"/>
        <v>0</v>
      </c>
      <c r="N5" s="66">
        <f t="shared" si="1"/>
        <v>0</v>
      </c>
      <c r="O5" s="57">
        <f t="shared" ref="O5:O25" si="3">IF($E5="N",35,IF($M5=0,30,RANK($N5,$N$4:$N$29,0)))</f>
        <v>30</v>
      </c>
      <c r="P5" s="67">
        <f t="shared" si="2"/>
        <v>0</v>
      </c>
      <c r="Q5" s="57">
        <f t="shared" ref="Q5:Q25" si="4">IF(E5="N",0,(IF(F5="N",0,1)))</f>
        <v>0</v>
      </c>
    </row>
    <row r="6" spans="1:17" ht="11.5" customHeight="1" x14ac:dyDescent="0.25">
      <c r="A6" s="57">
        <v>3</v>
      </c>
      <c r="B6" s="91">
        <v>3</v>
      </c>
      <c r="C6" s="62" t="s">
        <v>81</v>
      </c>
      <c r="D6" s="92" t="str">
        <f>YTD!P17</f>
        <v>Jack</v>
      </c>
      <c r="E6" s="62" t="s">
        <v>82</v>
      </c>
      <c r="F6" s="99" t="str">
        <f>YTD!Q17</f>
        <v>N</v>
      </c>
      <c r="G6" s="63">
        <v>3</v>
      </c>
      <c r="H6" s="63">
        <v>0</v>
      </c>
      <c r="I6" s="63">
        <v>0</v>
      </c>
      <c r="J6" s="64">
        <v>0</v>
      </c>
      <c r="K6" s="64"/>
      <c r="L6" s="64">
        <v>2.82</v>
      </c>
      <c r="M6" s="65">
        <f>G6+H6</f>
        <v>3</v>
      </c>
      <c r="N6" s="66">
        <f>L6-(I6*0.2)</f>
        <v>2.82</v>
      </c>
      <c r="O6" s="57">
        <f t="shared" si="3"/>
        <v>6</v>
      </c>
      <c r="P6" s="67">
        <f>IF(F6="Y",N6,0)</f>
        <v>0</v>
      </c>
      <c r="Q6" s="57">
        <f t="shared" si="4"/>
        <v>0</v>
      </c>
    </row>
    <row r="7" spans="1:17" ht="11.5" customHeight="1" x14ac:dyDescent="0.25">
      <c r="A7" s="57">
        <v>4</v>
      </c>
      <c r="B7" s="91">
        <v>4</v>
      </c>
      <c r="C7" s="62" t="s">
        <v>81</v>
      </c>
      <c r="D7" s="92" t="str">
        <f>YTD!P18</f>
        <v>Jason</v>
      </c>
      <c r="E7" s="62" t="s">
        <v>82</v>
      </c>
      <c r="F7" s="99" t="str">
        <f>YTD!Q18</f>
        <v>N</v>
      </c>
      <c r="G7" s="63">
        <v>4</v>
      </c>
      <c r="H7" s="63">
        <v>0</v>
      </c>
      <c r="I7" s="63">
        <v>0</v>
      </c>
      <c r="J7" s="64">
        <v>0</v>
      </c>
      <c r="K7" s="64"/>
      <c r="L7" s="64">
        <v>3.92</v>
      </c>
      <c r="M7" s="65">
        <f t="shared" si="0"/>
        <v>4</v>
      </c>
      <c r="N7" s="66">
        <f t="shared" si="1"/>
        <v>3.92</v>
      </c>
      <c r="O7" s="57">
        <f t="shared" si="3"/>
        <v>5</v>
      </c>
      <c r="P7" s="67">
        <f t="shared" si="2"/>
        <v>0</v>
      </c>
      <c r="Q7" s="57">
        <f t="shared" si="4"/>
        <v>0</v>
      </c>
    </row>
    <row r="8" spans="1:17" ht="11.5" customHeight="1" x14ac:dyDescent="0.25">
      <c r="A8" s="57">
        <v>5</v>
      </c>
      <c r="B8" s="91">
        <v>5</v>
      </c>
      <c r="C8" s="62" t="s">
        <v>82</v>
      </c>
      <c r="D8" s="92" t="str">
        <f>YTD!P19</f>
        <v>Kevin</v>
      </c>
      <c r="E8" s="62" t="s">
        <v>82</v>
      </c>
      <c r="F8" s="99" t="str">
        <f>YTD!Q19</f>
        <v>N</v>
      </c>
      <c r="G8" s="63">
        <v>5</v>
      </c>
      <c r="H8" s="63">
        <v>0</v>
      </c>
      <c r="I8" s="63">
        <v>0</v>
      </c>
      <c r="J8" s="64">
        <v>0</v>
      </c>
      <c r="K8" s="64"/>
      <c r="L8" s="64">
        <v>8.5500000000000007</v>
      </c>
      <c r="M8" s="65">
        <f>G8+H8</f>
        <v>5</v>
      </c>
      <c r="N8" s="66">
        <f>L8-(I8*0.2)</f>
        <v>8.5500000000000007</v>
      </c>
      <c r="O8" s="57">
        <f t="shared" si="3"/>
        <v>2</v>
      </c>
      <c r="P8" s="67">
        <f>IF(F8="Y",N8,0)</f>
        <v>0</v>
      </c>
      <c r="Q8" s="57">
        <f t="shared" si="4"/>
        <v>0</v>
      </c>
    </row>
    <row r="9" spans="1:17" ht="11.5" customHeight="1" x14ac:dyDescent="0.25">
      <c r="A9" s="57">
        <v>6</v>
      </c>
      <c r="B9" s="91">
        <v>6</v>
      </c>
      <c r="C9" s="62" t="s">
        <v>81</v>
      </c>
      <c r="D9" s="92" t="str">
        <f>YTD!P20</f>
        <v>Morrie</v>
      </c>
      <c r="E9" s="62" t="s">
        <v>82</v>
      </c>
      <c r="F9" s="99" t="str">
        <f>YTD!Q20</f>
        <v>N</v>
      </c>
      <c r="G9" s="63">
        <v>1</v>
      </c>
      <c r="H9" s="63">
        <v>0</v>
      </c>
      <c r="I9" s="63">
        <v>0</v>
      </c>
      <c r="J9" s="64">
        <v>0</v>
      </c>
      <c r="K9" s="64"/>
      <c r="L9" s="64">
        <v>1.03</v>
      </c>
      <c r="M9" s="65">
        <f t="shared" si="0"/>
        <v>1</v>
      </c>
      <c r="N9" s="66">
        <f t="shared" si="1"/>
        <v>1.03</v>
      </c>
      <c r="O9" s="57">
        <f t="shared" si="3"/>
        <v>13</v>
      </c>
      <c r="P9" s="67">
        <f t="shared" si="2"/>
        <v>0</v>
      </c>
      <c r="Q9" s="57">
        <f t="shared" si="4"/>
        <v>0</v>
      </c>
    </row>
    <row r="10" spans="1:17" ht="11.5" customHeight="1" x14ac:dyDescent="0.25">
      <c r="A10" s="57">
        <v>7</v>
      </c>
      <c r="B10" s="91">
        <v>7</v>
      </c>
      <c r="C10" s="62" t="s">
        <v>81</v>
      </c>
      <c r="D10" s="92" t="str">
        <f>YTD!P21</f>
        <v>Rich B</v>
      </c>
      <c r="E10" s="62" t="s">
        <v>82</v>
      </c>
      <c r="F10" s="99" t="str">
        <f>YTD!Q21</f>
        <v>N</v>
      </c>
      <c r="G10" s="63">
        <v>1</v>
      </c>
      <c r="H10" s="63">
        <v>0</v>
      </c>
      <c r="I10" s="63">
        <v>0</v>
      </c>
      <c r="J10" s="64">
        <v>0</v>
      </c>
      <c r="K10" s="64"/>
      <c r="L10" s="64">
        <v>0.8</v>
      </c>
      <c r="M10" s="65">
        <f t="shared" si="0"/>
        <v>1</v>
      </c>
      <c r="N10" s="66">
        <f t="shared" si="1"/>
        <v>0.8</v>
      </c>
      <c r="O10" s="57">
        <f t="shared" si="3"/>
        <v>15</v>
      </c>
      <c r="P10" s="67">
        <f t="shared" si="2"/>
        <v>0</v>
      </c>
      <c r="Q10" s="57">
        <f t="shared" si="4"/>
        <v>0</v>
      </c>
    </row>
    <row r="11" spans="1:17" ht="11.5" customHeight="1" x14ac:dyDescent="0.25">
      <c r="A11" s="57">
        <v>8</v>
      </c>
      <c r="B11" s="91">
        <v>8</v>
      </c>
      <c r="C11" s="62" t="s">
        <v>81</v>
      </c>
      <c r="D11" s="92" t="str">
        <f>YTD!P22</f>
        <v>Scott</v>
      </c>
      <c r="E11" s="62" t="s">
        <v>82</v>
      </c>
      <c r="F11" s="99" t="str">
        <f>YTD!Q22</f>
        <v>N</v>
      </c>
      <c r="G11" s="63">
        <v>1</v>
      </c>
      <c r="H11" s="63">
        <v>0</v>
      </c>
      <c r="I11" s="63">
        <v>0</v>
      </c>
      <c r="J11" s="64">
        <v>0</v>
      </c>
      <c r="K11" s="64"/>
      <c r="L11" s="64">
        <v>0.65</v>
      </c>
      <c r="M11" s="65">
        <f>G11+H11</f>
        <v>1</v>
      </c>
      <c r="N11" s="66">
        <f>L11-(I11*0.2)</f>
        <v>0.65</v>
      </c>
      <c r="O11" s="57">
        <f t="shared" si="3"/>
        <v>16</v>
      </c>
      <c r="P11" s="67">
        <f>IF(F11="Y",N11,0)</f>
        <v>0</v>
      </c>
      <c r="Q11" s="57">
        <f t="shared" si="4"/>
        <v>0</v>
      </c>
    </row>
    <row r="12" spans="1:17" ht="11.5" customHeight="1" x14ac:dyDescent="0.25">
      <c r="A12" s="57">
        <v>9</v>
      </c>
      <c r="B12" s="91">
        <v>9</v>
      </c>
      <c r="C12" s="62" t="s">
        <v>81</v>
      </c>
      <c r="D12" s="92" t="str">
        <f>YTD!P23</f>
        <v>Steve D</v>
      </c>
      <c r="E12" s="62" t="s">
        <v>82</v>
      </c>
      <c r="F12" s="99" t="str">
        <f>YTD!Q23</f>
        <v>N</v>
      </c>
      <c r="G12" s="63">
        <v>5</v>
      </c>
      <c r="H12" s="63">
        <v>0</v>
      </c>
      <c r="I12" s="63">
        <v>0</v>
      </c>
      <c r="J12" s="64">
        <v>0</v>
      </c>
      <c r="K12" s="64"/>
      <c r="L12" s="64">
        <v>7.53</v>
      </c>
      <c r="M12" s="65">
        <f t="shared" si="0"/>
        <v>5</v>
      </c>
      <c r="N12" s="66">
        <f t="shared" si="1"/>
        <v>7.53</v>
      </c>
      <c r="O12" s="57">
        <f t="shared" si="3"/>
        <v>3</v>
      </c>
      <c r="P12" s="67">
        <f t="shared" si="2"/>
        <v>0</v>
      </c>
      <c r="Q12" s="57">
        <f t="shared" si="4"/>
        <v>0</v>
      </c>
    </row>
    <row r="13" spans="1:17" ht="11.5" customHeight="1" x14ac:dyDescent="0.25">
      <c r="A13" s="57">
        <v>10</v>
      </c>
      <c r="B13" s="91">
        <v>10</v>
      </c>
      <c r="C13" s="62" t="s">
        <v>81</v>
      </c>
      <c r="D13" s="92" t="str">
        <f>YTD!P24</f>
        <v>Steve S</v>
      </c>
      <c r="E13" s="62" t="s">
        <v>82</v>
      </c>
      <c r="F13" s="99" t="str">
        <f>YTD!Q24</f>
        <v>N</v>
      </c>
      <c r="G13" s="63">
        <v>0</v>
      </c>
      <c r="H13" s="63">
        <v>0</v>
      </c>
      <c r="I13" s="63">
        <v>0</v>
      </c>
      <c r="J13" s="64">
        <v>0</v>
      </c>
      <c r="K13" s="64"/>
      <c r="L13" s="64">
        <v>0</v>
      </c>
      <c r="M13" s="65">
        <f t="shared" si="0"/>
        <v>0</v>
      </c>
      <c r="N13" s="66">
        <f t="shared" si="1"/>
        <v>0</v>
      </c>
      <c r="O13" s="57">
        <f t="shared" si="3"/>
        <v>30</v>
      </c>
      <c r="P13" s="67">
        <f t="shared" si="2"/>
        <v>0</v>
      </c>
      <c r="Q13" s="57">
        <f t="shared" si="4"/>
        <v>0</v>
      </c>
    </row>
    <row r="14" spans="1:17" ht="11.5" customHeight="1" x14ac:dyDescent="0.25">
      <c r="A14" s="57">
        <v>11</v>
      </c>
      <c r="B14" s="91">
        <v>11</v>
      </c>
      <c r="C14" s="62" t="s">
        <v>81</v>
      </c>
      <c r="D14" s="92" t="str">
        <f>YTD!P25</f>
        <v>Tom O</v>
      </c>
      <c r="E14" s="62" t="s">
        <v>82</v>
      </c>
      <c r="F14" s="99" t="str">
        <f>YTD!Q25</f>
        <v>N</v>
      </c>
      <c r="G14" s="63">
        <v>2</v>
      </c>
      <c r="H14" s="63">
        <v>0</v>
      </c>
      <c r="I14" s="63">
        <v>0</v>
      </c>
      <c r="J14" s="64">
        <v>0</v>
      </c>
      <c r="K14" s="64"/>
      <c r="L14" s="64">
        <v>5.64</v>
      </c>
      <c r="M14" s="65">
        <f t="shared" si="0"/>
        <v>2</v>
      </c>
      <c r="N14" s="66">
        <f t="shared" si="1"/>
        <v>5.64</v>
      </c>
      <c r="O14" s="57">
        <f t="shared" si="3"/>
        <v>4</v>
      </c>
      <c r="P14" s="67">
        <f t="shared" si="2"/>
        <v>0</v>
      </c>
      <c r="Q14" s="57">
        <f t="shared" si="4"/>
        <v>0</v>
      </c>
    </row>
    <row r="15" spans="1:17" ht="11.5" customHeight="1" x14ac:dyDescent="0.25">
      <c r="A15" s="57">
        <v>12</v>
      </c>
      <c r="B15" s="91">
        <v>9</v>
      </c>
      <c r="C15" s="62" t="s">
        <v>81</v>
      </c>
      <c r="D15" s="92" t="str">
        <f>YTD!P26</f>
        <v>Ryan</v>
      </c>
      <c r="E15" s="62" t="s">
        <v>82</v>
      </c>
      <c r="F15" s="99" t="s">
        <v>82</v>
      </c>
      <c r="G15" s="63">
        <v>5</v>
      </c>
      <c r="H15" s="63">
        <v>0</v>
      </c>
      <c r="I15" s="63">
        <v>0</v>
      </c>
      <c r="J15" s="64">
        <v>5.55</v>
      </c>
      <c r="K15" s="64" t="s">
        <v>117</v>
      </c>
      <c r="L15" s="64">
        <v>12.26</v>
      </c>
      <c r="M15" s="65">
        <f t="shared" si="0"/>
        <v>5</v>
      </c>
      <c r="N15" s="66">
        <f t="shared" si="1"/>
        <v>12.26</v>
      </c>
      <c r="O15" s="57">
        <f t="shared" si="3"/>
        <v>1</v>
      </c>
      <c r="P15" s="67">
        <f t="shared" si="2"/>
        <v>12.26</v>
      </c>
      <c r="Q15" s="57">
        <f t="shared" si="4"/>
        <v>1</v>
      </c>
    </row>
    <row r="16" spans="1:17" ht="11.5" customHeight="1" x14ac:dyDescent="0.25">
      <c r="A16" s="57">
        <v>13</v>
      </c>
      <c r="B16" s="91">
        <v>6</v>
      </c>
      <c r="C16" s="62" t="s">
        <v>81</v>
      </c>
      <c r="D16" s="92" t="str">
        <f>YTD!P27</f>
        <v>Jim</v>
      </c>
      <c r="E16" s="62" t="s">
        <v>82</v>
      </c>
      <c r="F16" s="99" t="s">
        <v>82</v>
      </c>
      <c r="G16" s="63">
        <v>1</v>
      </c>
      <c r="H16" s="63">
        <v>0</v>
      </c>
      <c r="I16" s="63">
        <v>0</v>
      </c>
      <c r="J16" s="64">
        <v>0</v>
      </c>
      <c r="K16" s="64"/>
      <c r="L16" s="64">
        <v>0.84</v>
      </c>
      <c r="M16" s="65">
        <f t="shared" si="0"/>
        <v>1</v>
      </c>
      <c r="N16" s="66">
        <f t="shared" si="1"/>
        <v>0.84</v>
      </c>
      <c r="O16" s="57">
        <f t="shared" si="3"/>
        <v>14</v>
      </c>
      <c r="P16" s="67">
        <f t="shared" si="2"/>
        <v>0.84</v>
      </c>
      <c r="Q16" s="57">
        <f t="shared" si="4"/>
        <v>1</v>
      </c>
    </row>
    <row r="17" spans="1:17" ht="11.5" customHeight="1" x14ac:dyDescent="0.25">
      <c r="A17" s="57">
        <v>14</v>
      </c>
      <c r="B17" s="91">
        <v>4</v>
      </c>
      <c r="C17" s="62" t="s">
        <v>81</v>
      </c>
      <c r="D17" s="92" t="str">
        <f>YTD!P28</f>
        <v>Zack</v>
      </c>
      <c r="E17" s="62" t="s">
        <v>82</v>
      </c>
      <c r="F17" s="99" t="s">
        <v>82</v>
      </c>
      <c r="G17" s="63">
        <v>1</v>
      </c>
      <c r="H17" s="63">
        <v>0</v>
      </c>
      <c r="I17" s="63">
        <v>0</v>
      </c>
      <c r="J17" s="64">
        <v>0</v>
      </c>
      <c r="K17" s="64"/>
      <c r="L17" s="64">
        <v>1.25</v>
      </c>
      <c r="M17" s="65">
        <f t="shared" si="0"/>
        <v>1</v>
      </c>
      <c r="N17" s="66">
        <f t="shared" si="1"/>
        <v>1.25</v>
      </c>
      <c r="O17" s="57">
        <f t="shared" si="3"/>
        <v>11</v>
      </c>
      <c r="P17" s="67">
        <f t="shared" si="2"/>
        <v>1.25</v>
      </c>
      <c r="Q17" s="57">
        <f t="shared" si="4"/>
        <v>1</v>
      </c>
    </row>
    <row r="18" spans="1:17" ht="11.5" customHeight="1" x14ac:dyDescent="0.25">
      <c r="A18" s="57">
        <v>15</v>
      </c>
      <c r="B18" s="91">
        <v>2</v>
      </c>
      <c r="C18" s="62" t="s">
        <v>81</v>
      </c>
      <c r="D18" s="92" t="str">
        <f>YTD!P29</f>
        <v>Mike</v>
      </c>
      <c r="E18" s="62" t="s">
        <v>82</v>
      </c>
      <c r="F18" s="99" t="str">
        <f>YTD!Q29</f>
        <v>Y</v>
      </c>
      <c r="G18" s="63">
        <v>0</v>
      </c>
      <c r="H18" s="63">
        <v>0</v>
      </c>
      <c r="I18" s="63">
        <v>0</v>
      </c>
      <c r="J18" s="64">
        <v>0</v>
      </c>
      <c r="K18" s="64"/>
      <c r="L18" s="64">
        <v>0</v>
      </c>
      <c r="M18" s="65">
        <f>G18+H18</f>
        <v>0</v>
      </c>
      <c r="N18" s="66">
        <f>L18-(I18*0.2)</f>
        <v>0</v>
      </c>
      <c r="O18" s="57">
        <f t="shared" si="3"/>
        <v>30</v>
      </c>
      <c r="P18" s="67">
        <f t="shared" si="2"/>
        <v>0</v>
      </c>
      <c r="Q18" s="57">
        <f t="shared" si="4"/>
        <v>1</v>
      </c>
    </row>
    <row r="19" spans="1:17" ht="11.5" customHeight="1" x14ac:dyDescent="0.25">
      <c r="A19" s="57">
        <v>16</v>
      </c>
      <c r="B19" s="91">
        <v>10</v>
      </c>
      <c r="C19" s="62" t="s">
        <v>81</v>
      </c>
      <c r="D19" s="92" t="str">
        <f>YTD!P30</f>
        <v>Pete</v>
      </c>
      <c r="E19" s="62" t="s">
        <v>82</v>
      </c>
      <c r="F19" s="99" t="str">
        <f>YTD!Q30</f>
        <v>Y</v>
      </c>
      <c r="G19" s="63">
        <v>2</v>
      </c>
      <c r="H19" s="63">
        <v>0</v>
      </c>
      <c r="I19" s="63">
        <v>0</v>
      </c>
      <c r="J19" s="64">
        <v>0</v>
      </c>
      <c r="K19" s="64"/>
      <c r="L19" s="64">
        <v>1.66</v>
      </c>
      <c r="M19" s="65">
        <f t="shared" si="0"/>
        <v>2</v>
      </c>
      <c r="N19" s="66">
        <f t="shared" si="1"/>
        <v>1.66</v>
      </c>
      <c r="O19" s="57">
        <f t="shared" si="3"/>
        <v>10</v>
      </c>
      <c r="P19" s="67">
        <f t="shared" si="2"/>
        <v>1.66</v>
      </c>
      <c r="Q19" s="57">
        <f t="shared" si="4"/>
        <v>1</v>
      </c>
    </row>
    <row r="20" spans="1:17" ht="11.5" customHeight="1" x14ac:dyDescent="0.25">
      <c r="A20" s="57">
        <v>17</v>
      </c>
      <c r="B20" s="91">
        <v>3</v>
      </c>
      <c r="C20" s="62" t="s">
        <v>81</v>
      </c>
      <c r="D20" s="92" t="str">
        <f>YTD!P31</f>
        <v>John</v>
      </c>
      <c r="E20" s="62" t="s">
        <v>82</v>
      </c>
      <c r="F20" s="99" t="str">
        <f>YTD!Q31</f>
        <v>Y</v>
      </c>
      <c r="G20" s="63">
        <v>3</v>
      </c>
      <c r="H20" s="63">
        <v>0</v>
      </c>
      <c r="I20" s="63">
        <v>0</v>
      </c>
      <c r="J20" s="64">
        <v>0</v>
      </c>
      <c r="K20" s="64"/>
      <c r="L20" s="64">
        <v>2.5</v>
      </c>
      <c r="M20" s="65">
        <f>G20+H20</f>
        <v>3</v>
      </c>
      <c r="N20" s="66">
        <f>L20-(I20*0.2)</f>
        <v>2.5</v>
      </c>
      <c r="O20" s="57">
        <f t="shared" si="3"/>
        <v>7</v>
      </c>
      <c r="P20" s="67">
        <f>IF(F20="Y",N20,0)</f>
        <v>2.5</v>
      </c>
      <c r="Q20" s="57">
        <f t="shared" si="4"/>
        <v>1</v>
      </c>
    </row>
    <row r="21" spans="1:17" ht="11.5" customHeight="1" x14ac:dyDescent="0.25">
      <c r="A21" s="57">
        <v>18</v>
      </c>
      <c r="B21" s="91" t="s">
        <v>106</v>
      </c>
      <c r="C21" s="62" t="s">
        <v>81</v>
      </c>
      <c r="D21" s="92" t="str">
        <f>YTD!P32</f>
        <v>Rick M</v>
      </c>
      <c r="E21" s="62" t="s">
        <v>81</v>
      </c>
      <c r="F21" s="99" t="str">
        <f>YTD!Q32</f>
        <v>Y</v>
      </c>
      <c r="G21" s="63">
        <v>0</v>
      </c>
      <c r="H21" s="63">
        <v>0</v>
      </c>
      <c r="I21" s="63">
        <v>0</v>
      </c>
      <c r="J21" s="64">
        <v>0</v>
      </c>
      <c r="K21" s="64"/>
      <c r="L21" s="64">
        <v>0</v>
      </c>
      <c r="M21" s="65">
        <f t="shared" si="0"/>
        <v>0</v>
      </c>
      <c r="N21" s="66">
        <f t="shared" si="1"/>
        <v>0</v>
      </c>
      <c r="O21" s="57">
        <f t="shared" si="3"/>
        <v>35</v>
      </c>
      <c r="P21" s="67">
        <f t="shared" si="2"/>
        <v>0</v>
      </c>
      <c r="Q21" s="57">
        <f t="shared" si="4"/>
        <v>0</v>
      </c>
    </row>
    <row r="22" spans="1:17" ht="11.5" customHeight="1" x14ac:dyDescent="0.25">
      <c r="A22" s="57">
        <v>19</v>
      </c>
      <c r="B22" s="91">
        <v>7</v>
      </c>
      <c r="C22" s="62" t="s">
        <v>81</v>
      </c>
      <c r="D22" s="92" t="str">
        <f>YTD!P33</f>
        <v>Oz</v>
      </c>
      <c r="E22" s="62" t="s">
        <v>82</v>
      </c>
      <c r="F22" s="99" t="str">
        <f>YTD!Q33</f>
        <v>Y</v>
      </c>
      <c r="G22" s="63">
        <v>0</v>
      </c>
      <c r="H22" s="63">
        <v>0</v>
      </c>
      <c r="I22" s="63">
        <v>0</v>
      </c>
      <c r="J22" s="64">
        <v>0</v>
      </c>
      <c r="K22" s="64"/>
      <c r="L22" s="64">
        <v>0</v>
      </c>
      <c r="M22" s="65">
        <f t="shared" si="0"/>
        <v>0</v>
      </c>
      <c r="N22" s="66">
        <f t="shared" si="1"/>
        <v>0</v>
      </c>
      <c r="O22" s="57">
        <f t="shared" si="3"/>
        <v>30</v>
      </c>
      <c r="P22" s="67">
        <f t="shared" si="2"/>
        <v>0</v>
      </c>
      <c r="Q22" s="57">
        <f t="shared" si="4"/>
        <v>1</v>
      </c>
    </row>
    <row r="23" spans="1:17" ht="11.5" customHeight="1" x14ac:dyDescent="0.25">
      <c r="A23" s="57">
        <v>20</v>
      </c>
      <c r="B23" s="91">
        <v>11</v>
      </c>
      <c r="C23" s="62" t="s">
        <v>81</v>
      </c>
      <c r="D23" s="92" t="str">
        <f>YTD!P34</f>
        <v>Rich T</v>
      </c>
      <c r="E23" s="62" t="s">
        <v>82</v>
      </c>
      <c r="F23" s="62" t="s">
        <v>82</v>
      </c>
      <c r="G23" s="63">
        <v>2</v>
      </c>
      <c r="H23" s="63">
        <v>0</v>
      </c>
      <c r="I23" s="63">
        <v>0</v>
      </c>
      <c r="J23" s="64">
        <v>0</v>
      </c>
      <c r="K23" s="64"/>
      <c r="L23" s="64">
        <v>1.82</v>
      </c>
      <c r="M23" s="65">
        <f>G23+H23</f>
        <v>2</v>
      </c>
      <c r="N23" s="66">
        <f>L23-(I23*0.2)</f>
        <v>1.82</v>
      </c>
      <c r="O23" s="57">
        <f t="shared" si="3"/>
        <v>9</v>
      </c>
      <c r="P23" s="67">
        <f t="shared" si="2"/>
        <v>1.82</v>
      </c>
      <c r="Q23" s="57">
        <f t="shared" si="4"/>
        <v>1</v>
      </c>
    </row>
    <row r="24" spans="1:17" ht="11.5" customHeight="1" x14ac:dyDescent="0.25">
      <c r="A24" s="57">
        <v>21</v>
      </c>
      <c r="B24" s="62">
        <v>8</v>
      </c>
      <c r="C24" s="62" t="s">
        <v>81</v>
      </c>
      <c r="D24" s="92" t="str">
        <f>YTD!P35</f>
        <v>Rich K</v>
      </c>
      <c r="E24" s="62" t="s">
        <v>82</v>
      </c>
      <c r="F24" s="62" t="s">
        <v>82</v>
      </c>
      <c r="G24" s="63">
        <v>0</v>
      </c>
      <c r="H24" s="63">
        <v>0</v>
      </c>
      <c r="I24" s="63">
        <v>0</v>
      </c>
      <c r="J24" s="64">
        <v>0</v>
      </c>
      <c r="K24" s="64"/>
      <c r="L24" s="64">
        <v>0</v>
      </c>
      <c r="M24" s="65">
        <f t="shared" si="0"/>
        <v>0</v>
      </c>
      <c r="N24" s="66">
        <f t="shared" si="1"/>
        <v>0</v>
      </c>
      <c r="O24" s="57">
        <f t="shared" si="3"/>
        <v>30</v>
      </c>
      <c r="P24" s="67">
        <f t="shared" si="2"/>
        <v>0</v>
      </c>
      <c r="Q24" s="57">
        <f t="shared" si="4"/>
        <v>1</v>
      </c>
    </row>
    <row r="25" spans="1:17" ht="11.5" customHeight="1" x14ac:dyDescent="0.25">
      <c r="A25" s="57">
        <v>22</v>
      </c>
      <c r="B25" s="62">
        <v>1</v>
      </c>
      <c r="C25" s="62" t="s">
        <v>81</v>
      </c>
      <c r="D25" s="92" t="str">
        <f>YTD!P36</f>
        <v>Eli</v>
      </c>
      <c r="E25" s="62" t="s">
        <v>82</v>
      </c>
      <c r="F25" s="62" t="s">
        <v>82</v>
      </c>
      <c r="G25" s="63">
        <v>2</v>
      </c>
      <c r="H25" s="63">
        <v>0</v>
      </c>
      <c r="I25" s="63">
        <v>0</v>
      </c>
      <c r="J25" s="64">
        <v>0</v>
      </c>
      <c r="K25" s="64"/>
      <c r="L25" s="64">
        <v>1.87</v>
      </c>
      <c r="M25" s="65">
        <f t="shared" si="0"/>
        <v>2</v>
      </c>
      <c r="N25" s="66">
        <f t="shared" si="1"/>
        <v>1.87</v>
      </c>
      <c r="O25" s="57">
        <f t="shared" si="3"/>
        <v>8</v>
      </c>
      <c r="P25" s="67">
        <f t="shared" si="2"/>
        <v>1.87</v>
      </c>
      <c r="Q25" s="57">
        <f t="shared" si="4"/>
        <v>1</v>
      </c>
    </row>
    <row r="26" spans="1:17" ht="11.5" customHeight="1" x14ac:dyDescent="0.25">
      <c r="A26" s="57">
        <v>23</v>
      </c>
      <c r="B26" s="62"/>
      <c r="C26" s="62"/>
      <c r="D26" s="92" t="s">
        <v>37</v>
      </c>
      <c r="E26" s="62"/>
      <c r="F26" s="62"/>
      <c r="G26" s="63"/>
      <c r="H26" s="63"/>
      <c r="I26" s="63"/>
      <c r="J26" s="64"/>
      <c r="K26" s="64"/>
      <c r="L26" s="64"/>
      <c r="M26" s="65"/>
      <c r="N26" s="66"/>
      <c r="O26" s="57"/>
      <c r="P26" s="67"/>
      <c r="Q26" s="57"/>
    </row>
    <row r="27" spans="1:17" ht="11.5" customHeight="1" x14ac:dyDescent="0.25">
      <c r="A27" s="57">
        <v>24</v>
      </c>
      <c r="B27" s="62"/>
      <c r="C27" s="62"/>
      <c r="D27" s="92" t="s">
        <v>37</v>
      </c>
      <c r="E27" s="62"/>
      <c r="F27" s="62"/>
      <c r="G27" s="63"/>
      <c r="H27" s="63"/>
      <c r="I27" s="63"/>
      <c r="J27" s="64"/>
      <c r="K27" s="64"/>
      <c r="L27" s="64"/>
      <c r="M27" s="65"/>
      <c r="N27" s="66"/>
      <c r="O27" s="57"/>
      <c r="P27" s="67"/>
      <c r="Q27" s="57"/>
    </row>
    <row r="28" spans="1:17" ht="11.5" customHeight="1" x14ac:dyDescent="0.25">
      <c r="A28" s="57">
        <v>25</v>
      </c>
      <c r="B28" s="62"/>
      <c r="C28" s="62"/>
      <c r="D28" s="92" t="s">
        <v>37</v>
      </c>
      <c r="E28" s="62"/>
      <c r="F28" s="62"/>
      <c r="G28" s="63"/>
      <c r="H28" s="63"/>
      <c r="I28" s="63"/>
      <c r="J28" s="64"/>
      <c r="K28" s="64"/>
      <c r="L28" s="64"/>
      <c r="M28" s="65"/>
      <c r="N28" s="66"/>
      <c r="O28" s="57"/>
      <c r="P28" s="67"/>
      <c r="Q28" s="57"/>
    </row>
    <row r="29" spans="1:17" ht="11.5" customHeight="1" x14ac:dyDescent="0.25">
      <c r="A29" s="57">
        <v>26</v>
      </c>
      <c r="B29" s="62"/>
      <c r="C29" s="62"/>
      <c r="D29" s="92" t="s">
        <v>37</v>
      </c>
      <c r="E29" s="62"/>
      <c r="F29" s="62"/>
      <c r="G29" s="63"/>
      <c r="H29" s="63"/>
      <c r="I29" s="63"/>
      <c r="J29" s="64"/>
      <c r="K29" s="64"/>
      <c r="L29" s="64"/>
      <c r="M29" s="65"/>
      <c r="N29" s="66"/>
      <c r="O29" s="57"/>
      <c r="P29" s="67"/>
      <c r="Q29" s="57"/>
    </row>
    <row r="30" spans="1:17" ht="11.5" customHeight="1" x14ac:dyDescent="0.25">
      <c r="A30" s="57"/>
      <c r="B30" s="68"/>
      <c r="C30" s="68"/>
      <c r="D30" s="69" t="s">
        <v>8</v>
      </c>
      <c r="E30" s="68">
        <f>COUNTIF(E4:E29,"Y")</f>
        <v>21</v>
      </c>
      <c r="F30" s="68"/>
      <c r="G30" s="57">
        <f>SUM(G4:G29)</f>
        <v>39</v>
      </c>
      <c r="H30" s="57">
        <f>SUM(H4:H29)</f>
        <v>0</v>
      </c>
      <c r="I30" s="57">
        <f>SUM(I4:I29)</f>
        <v>0</v>
      </c>
      <c r="J30" s="67">
        <f>MAX(J4:J29)</f>
        <v>5.55</v>
      </c>
      <c r="K30" s="67"/>
      <c r="L30" s="67">
        <f>SUM(L4:L29)</f>
        <v>54.23</v>
      </c>
      <c r="M30" s="57">
        <f>SUM(M4:M29)</f>
        <v>39</v>
      </c>
      <c r="N30" s="67">
        <f>SUM(N4:N29)</f>
        <v>54.23</v>
      </c>
      <c r="O30" s="57"/>
      <c r="P30" s="67">
        <f>SUM(P4:P29)</f>
        <v>22.2</v>
      </c>
      <c r="Q30" s="57">
        <f>SUM(Q4:Q29)</f>
        <v>10</v>
      </c>
    </row>
    <row r="31" spans="1:17" ht="11.5" customHeight="1" x14ac:dyDescent="0.25">
      <c r="A31" s="70"/>
      <c r="B31" s="71" t="s">
        <v>70</v>
      </c>
      <c r="C31" s="71" t="s">
        <v>48</v>
      </c>
      <c r="D31" s="155" t="s">
        <v>72</v>
      </c>
      <c r="E31" s="156"/>
      <c r="F31" s="157"/>
      <c r="G31" s="153" t="s">
        <v>21</v>
      </c>
      <c r="H31" s="154"/>
      <c r="I31" s="71" t="s">
        <v>70</v>
      </c>
      <c r="J31" s="71" t="s">
        <v>48</v>
      </c>
      <c r="K31" s="155" t="s">
        <v>72</v>
      </c>
      <c r="L31" s="156"/>
      <c r="M31" s="157"/>
      <c r="N31" s="158" t="s">
        <v>21</v>
      </c>
      <c r="O31" s="158"/>
      <c r="P31" s="55" t="s">
        <v>32</v>
      </c>
      <c r="Q31" s="72">
        <f>IF(Q30=0,"No Data",P30/Q30)</f>
        <v>2.2199999999999998</v>
      </c>
    </row>
    <row r="32" spans="1:17" ht="11.5" customHeight="1" x14ac:dyDescent="0.25">
      <c r="A32" s="73"/>
      <c r="B32" s="41" t="s">
        <v>73</v>
      </c>
      <c r="C32" s="74">
        <f>Teams!N64</f>
        <v>9</v>
      </c>
      <c r="D32" s="74" t="str">
        <f>VLOOKUP($C32,$B$4:$D$29,3,0)</f>
        <v>Steve D</v>
      </c>
      <c r="E32" s="74" t="s">
        <v>71</v>
      </c>
      <c r="F32" s="74" t="str">
        <f t="array" ref="F32">IF($B$4:$B$29=20,"#N/A",IF(COUNTIF($B$4:$B$29,$C32)=1,"Alone",LOOKUP(2,1/($B$4:$B$29=$C32),$D$4:$D$29)))</f>
        <v>Ryan</v>
      </c>
      <c r="G32" s="149">
        <f>Teams!O64</f>
        <v>19.79</v>
      </c>
      <c r="H32" s="150"/>
      <c r="I32" s="41" t="s">
        <v>76</v>
      </c>
      <c r="J32" s="74">
        <f>Teams!N67</f>
        <v>3</v>
      </c>
      <c r="K32" s="74" t="str">
        <f>VLOOKUP($J32,$B$4:$D$29,3,0)</f>
        <v>Jack</v>
      </c>
      <c r="L32" s="74" t="s">
        <v>71</v>
      </c>
      <c r="M32" s="74" t="str">
        <f t="array" ref="M32">IF($B$4:$B$29=20,"#N/A",IF(COUNTIF($B$4:$B$29,$J32)=1,"Alone",LOOKUP(2,1/($B$4:$B$29=$J32),$D$4:$D$29)))</f>
        <v>John</v>
      </c>
      <c r="N32" s="148">
        <f>Teams!O67</f>
        <v>5.32</v>
      </c>
      <c r="O32" s="148"/>
      <c r="Q32" s="73"/>
    </row>
    <row r="33" spans="1:17" ht="11.5" customHeight="1" x14ac:dyDescent="0.25">
      <c r="A33" s="73"/>
      <c r="B33" s="41" t="s">
        <v>74</v>
      </c>
      <c r="C33" s="74">
        <f>Teams!N65</f>
        <v>5</v>
      </c>
      <c r="D33" s="74" t="str">
        <f>VLOOKUP($C33,$B$4:$D$29,3,0)</f>
        <v>Kevin</v>
      </c>
      <c r="E33" s="74" t="s">
        <v>71</v>
      </c>
      <c r="F33" s="74" t="str">
        <f t="array" ref="F33">IF($B$4:$B$29=20,"#N/A",IF(COUNTIF($B$4:$B$29,$C33)=1,"Alone",LOOKUP(2,1/($B$4:$B$29=$C33),$D$4:$D$29)))</f>
        <v>Alone</v>
      </c>
      <c r="G33" s="149">
        <f>Teams!O65</f>
        <v>10.77</v>
      </c>
      <c r="H33" s="150"/>
      <c r="I33" s="41" t="s">
        <v>77</v>
      </c>
      <c r="J33" s="74">
        <f>Teams!N68</f>
        <v>4</v>
      </c>
      <c r="K33" s="74" t="str">
        <f>VLOOKUP($J33,$B$4:$D$29,3,0)</f>
        <v>Jason</v>
      </c>
      <c r="L33" s="74" t="s">
        <v>71</v>
      </c>
      <c r="M33" s="74" t="str">
        <f t="array" ref="M33">IF($B$4:$B$29=20,"#N/A",IF(COUNTIF($B$4:$B$29,$J33)=1,"Alone",LOOKUP(2,1/($B$4:$B$29=$J33),$D$4:$D$29)))</f>
        <v>Zack</v>
      </c>
      <c r="N33" s="148">
        <f>Teams!O68</f>
        <v>5.17</v>
      </c>
      <c r="O33" s="148"/>
      <c r="P33" s="73"/>
      <c r="Q33" s="73"/>
    </row>
    <row r="34" spans="1:17" ht="11.5" customHeight="1" x14ac:dyDescent="0.25">
      <c r="A34" s="73"/>
      <c r="B34" s="41" t="s">
        <v>75</v>
      </c>
      <c r="C34" s="74">
        <f>Teams!N66</f>
        <v>11</v>
      </c>
      <c r="D34" s="74" t="str">
        <f>VLOOKUP($C34,$B$4:$D$29,3,0)</f>
        <v>Tom O</v>
      </c>
      <c r="E34" s="74" t="s">
        <v>71</v>
      </c>
      <c r="F34" s="74" t="str">
        <f t="array" ref="F34">IF($B$4:$B$29=20,"#N/A",IF(COUNTIF($B$4:$B$29,$C34)=1,"Alone",LOOKUP(2,1/($B$4:$B$29=$C34),$D$4:$D$29)))</f>
        <v>Rich T</v>
      </c>
      <c r="G34" s="149">
        <f>Teams!O66</f>
        <v>7.46</v>
      </c>
      <c r="H34" s="150"/>
      <c r="I34" s="41" t="s">
        <v>78</v>
      </c>
      <c r="J34" s="74">
        <f>Teams!N69</f>
        <v>1</v>
      </c>
      <c r="K34" s="74" t="str">
        <f>VLOOKUP($J34,$B$4:$D$29,3,0)</f>
        <v>Armand</v>
      </c>
      <c r="L34" s="74" t="s">
        <v>71</v>
      </c>
      <c r="M34" s="74" t="str">
        <f t="array" ref="M34">IF($B$4:$B$29=20,"#N/A",IF(COUNTIF($B$4:$B$29,$J34)=1,"Alone",LOOKUP(2,1/($B$4:$B$29=$J34),$D$4:$D$29)))</f>
        <v>Eli</v>
      </c>
      <c r="N34" s="148">
        <f>Teams!O69</f>
        <v>2.96</v>
      </c>
      <c r="O34" s="148"/>
      <c r="P34" s="73"/>
      <c r="Q34" s="73"/>
    </row>
    <row r="35" spans="1:17" ht="11.5" customHeight="1" x14ac:dyDescent="0.25">
      <c r="B35" s="76"/>
      <c r="D35" s="76"/>
      <c r="E35" s="76"/>
      <c r="F35" s="76"/>
      <c r="G35" s="76"/>
      <c r="H35" s="76"/>
      <c r="I35" s="76"/>
      <c r="J35" s="75"/>
      <c r="K35" s="75"/>
      <c r="M35" s="75"/>
      <c r="N35" s="75"/>
      <c r="O35" s="75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printOptions horizontalCentered="1" verticalCentered="1" gridLines="1"/>
  <pageMargins left="0.75" right="0.75" top="1" bottom="1" header="0.5" footer="0.5"/>
  <pageSetup scale="91" orientation="landscape" r:id="rId1"/>
  <headerFooter alignWithMargins="0"/>
  <webPublishItems count="1">
    <webPublishItem id="5290" divId="MVBC Trail 2006_5290" sourceType="range" sourceRef="A1:L26" destinationFile="C:\mvbc\MVBC_Trail_2006_files\Highland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Q35"/>
  <sheetViews>
    <sheetView workbookViewId="0">
      <selection activeCell="N4" sqref="N4"/>
    </sheetView>
  </sheetViews>
  <sheetFormatPr defaultColWidth="9.1796875" defaultRowHeight="11.5" customHeight="1" x14ac:dyDescent="0.25"/>
  <cols>
    <col min="1" max="1" width="3" style="75" bestFit="1" customWidth="1"/>
    <col min="2" max="2" width="7.453125" style="78" bestFit="1" customWidth="1"/>
    <col min="3" max="3" width="7.453125" style="77" customWidth="1"/>
    <col min="4" max="4" width="10.7265625" style="73" customWidth="1"/>
    <col min="5" max="5" width="5.54296875" style="73" bestFit="1" customWidth="1"/>
    <col min="6" max="6" width="10.7265625" style="73" customWidth="1"/>
    <col min="7" max="8" width="7.7265625" style="73" customWidth="1"/>
    <col min="9" max="9" width="7.453125" style="73" bestFit="1" customWidth="1"/>
    <col min="10" max="10" width="7.81640625" style="56" customWidth="1"/>
    <col min="11" max="11" width="10.7265625" style="56" customWidth="1"/>
    <col min="12" max="12" width="6.7265625" style="75" bestFit="1" customWidth="1"/>
    <col min="13" max="13" width="10.7265625" style="56" customWidth="1"/>
    <col min="14" max="14" width="6.7265625" style="56" bestFit="1" customWidth="1"/>
    <col min="15" max="15" width="8.26953125" style="56" bestFit="1" customWidth="1"/>
    <col min="16" max="16" width="10" style="56" bestFit="1" customWidth="1"/>
    <col min="17" max="17" width="7.1796875" style="56" bestFit="1" customWidth="1"/>
    <col min="18" max="16384" width="9.1796875" style="56"/>
  </cols>
  <sheetData>
    <row r="1" spans="1:17" ht="11.5" customHeight="1" x14ac:dyDescent="0.25">
      <c r="A1" s="152" t="str">
        <f>YTD!L18</f>
        <v>candlewood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1.5" customHeight="1" x14ac:dyDescent="0.25">
      <c r="A2" s="151"/>
      <c r="B2" s="58" t="s">
        <v>45</v>
      </c>
      <c r="C2" s="58" t="s">
        <v>36</v>
      </c>
      <c r="D2" s="59" t="s">
        <v>9</v>
      </c>
      <c r="E2" s="58" t="s">
        <v>1</v>
      </c>
      <c r="F2" s="58" t="s">
        <v>30</v>
      </c>
      <c r="G2" s="59" t="s">
        <v>10</v>
      </c>
      <c r="H2" s="59" t="s">
        <v>10</v>
      </c>
      <c r="I2" s="59" t="s">
        <v>10</v>
      </c>
      <c r="J2" s="59" t="s">
        <v>2</v>
      </c>
      <c r="K2" s="59" t="s">
        <v>27</v>
      </c>
      <c r="L2" s="59" t="s">
        <v>5</v>
      </c>
      <c r="M2" s="59" t="s">
        <v>3</v>
      </c>
      <c r="N2" s="59" t="s">
        <v>7</v>
      </c>
      <c r="O2" s="59" t="s">
        <v>15</v>
      </c>
      <c r="P2" s="59" t="s">
        <v>29</v>
      </c>
      <c r="Q2" s="59" t="s">
        <v>34</v>
      </c>
    </row>
    <row r="3" spans="1:17" ht="11.5" customHeight="1" x14ac:dyDescent="0.25">
      <c r="A3" s="151"/>
      <c r="B3" s="60" t="s">
        <v>10</v>
      </c>
      <c r="C3" s="60" t="s">
        <v>46</v>
      </c>
      <c r="D3" s="61" t="s">
        <v>0</v>
      </c>
      <c r="E3" s="60" t="s">
        <v>14</v>
      </c>
      <c r="F3" s="60" t="s">
        <v>31</v>
      </c>
      <c r="G3" s="61" t="s">
        <v>12</v>
      </c>
      <c r="H3" s="61" t="s">
        <v>11</v>
      </c>
      <c r="I3" s="61" t="s">
        <v>13</v>
      </c>
      <c r="J3" s="61" t="s">
        <v>6</v>
      </c>
      <c r="K3" s="61" t="s">
        <v>44</v>
      </c>
      <c r="L3" s="61" t="s">
        <v>6</v>
      </c>
      <c r="M3" s="61" t="s">
        <v>4</v>
      </c>
      <c r="N3" s="61" t="s">
        <v>6</v>
      </c>
      <c r="O3" s="61" t="s">
        <v>16</v>
      </c>
      <c r="P3" s="61" t="s">
        <v>6</v>
      </c>
      <c r="Q3" s="61" t="s">
        <v>33</v>
      </c>
    </row>
    <row r="4" spans="1:17" ht="11.5" customHeight="1" x14ac:dyDescent="0.25">
      <c r="A4" s="57">
        <v>1</v>
      </c>
      <c r="B4" s="91">
        <v>1</v>
      </c>
      <c r="C4" s="62" t="s">
        <v>81</v>
      </c>
      <c r="D4" s="92" t="str">
        <f>YTD!P15</f>
        <v>Armand</v>
      </c>
      <c r="E4" s="62" t="s">
        <v>82</v>
      </c>
      <c r="F4" s="103" t="str">
        <f>YTD!Q15</f>
        <v>N</v>
      </c>
      <c r="G4" s="63">
        <v>1</v>
      </c>
      <c r="H4" s="63">
        <v>1</v>
      </c>
      <c r="I4" s="63">
        <v>0</v>
      </c>
      <c r="J4" s="64">
        <v>4.7</v>
      </c>
      <c r="K4" s="64" t="s">
        <v>119</v>
      </c>
      <c r="L4" s="64">
        <v>8.4700000000000006</v>
      </c>
      <c r="M4" s="65">
        <f t="shared" ref="M4:M25" si="0">G4+H4</f>
        <v>2</v>
      </c>
      <c r="N4" s="66">
        <f t="shared" ref="N4:N25" si="1">L4-(I4*0.2)</f>
        <v>8.4700000000000006</v>
      </c>
      <c r="O4" s="57">
        <f>IF($E4="N",35,IF($M4=0,30,RANK($N4,$N$4:$N$29,0)))</f>
        <v>4</v>
      </c>
      <c r="P4" s="67">
        <f t="shared" ref="P4:P25" si="2">IF(F4="Y",N4,0)</f>
        <v>0</v>
      </c>
      <c r="Q4" s="57">
        <f>IF(E4="N",0,(IF(F4="N",0,1)))</f>
        <v>0</v>
      </c>
    </row>
    <row r="5" spans="1:17" ht="11.5" customHeight="1" x14ac:dyDescent="0.25">
      <c r="A5" s="57">
        <v>2</v>
      </c>
      <c r="B5" s="91">
        <v>2</v>
      </c>
      <c r="C5" s="62" t="s">
        <v>81</v>
      </c>
      <c r="D5" s="92" t="str">
        <f>YTD!P16</f>
        <v>Dean</v>
      </c>
      <c r="E5" s="62" t="s">
        <v>82</v>
      </c>
      <c r="F5" s="103" t="str">
        <f>YTD!Q16</f>
        <v>N</v>
      </c>
      <c r="G5" s="63">
        <v>1</v>
      </c>
      <c r="H5" s="63">
        <v>1</v>
      </c>
      <c r="I5" s="63">
        <v>0</v>
      </c>
      <c r="J5" s="64">
        <v>0</v>
      </c>
      <c r="K5" s="64"/>
      <c r="L5" s="64">
        <v>5.29</v>
      </c>
      <c r="M5" s="65">
        <f t="shared" si="0"/>
        <v>2</v>
      </c>
      <c r="N5" s="66">
        <f t="shared" si="1"/>
        <v>5.29</v>
      </c>
      <c r="O5" s="57">
        <f t="shared" ref="O5:O25" si="3">IF($E5="N",35,IF($M5=0,30,RANK($N5,$N$4:$N$29,0)))</f>
        <v>8</v>
      </c>
      <c r="P5" s="67">
        <f t="shared" si="2"/>
        <v>0</v>
      </c>
      <c r="Q5" s="57">
        <f t="shared" ref="Q5:Q25" si="4">IF(E5="N",0,(IF(F5="N",0,1)))</f>
        <v>0</v>
      </c>
    </row>
    <row r="6" spans="1:17" ht="11.5" customHeight="1" x14ac:dyDescent="0.25">
      <c r="A6" s="57">
        <v>3</v>
      </c>
      <c r="B6" s="91">
        <v>3</v>
      </c>
      <c r="C6" s="62" t="s">
        <v>81</v>
      </c>
      <c r="D6" s="92" t="str">
        <f>YTD!P17</f>
        <v>Jack</v>
      </c>
      <c r="E6" s="62" t="s">
        <v>82</v>
      </c>
      <c r="F6" s="103" t="str">
        <f>YTD!Q17</f>
        <v>N</v>
      </c>
      <c r="G6" s="63">
        <v>0</v>
      </c>
      <c r="H6" s="63">
        <v>0</v>
      </c>
      <c r="I6" s="63">
        <v>0</v>
      </c>
      <c r="J6" s="64">
        <v>0</v>
      </c>
      <c r="K6" s="64"/>
      <c r="L6" s="64">
        <v>0</v>
      </c>
      <c r="M6" s="65">
        <f>G6+H6</f>
        <v>0</v>
      </c>
      <c r="N6" s="66">
        <f>L6-(I6*0.2)</f>
        <v>0</v>
      </c>
      <c r="O6" s="57">
        <f t="shared" si="3"/>
        <v>30</v>
      </c>
      <c r="P6" s="67">
        <f>IF(F6="Y",N6,0)</f>
        <v>0</v>
      </c>
      <c r="Q6" s="57">
        <f t="shared" si="4"/>
        <v>0</v>
      </c>
    </row>
    <row r="7" spans="1:17" ht="11.5" customHeight="1" x14ac:dyDescent="0.25">
      <c r="A7" s="57">
        <v>4</v>
      </c>
      <c r="B7" s="91">
        <v>4</v>
      </c>
      <c r="C7" s="62" t="s">
        <v>81</v>
      </c>
      <c r="D7" s="92" t="str">
        <f>YTD!P18</f>
        <v>Jason</v>
      </c>
      <c r="E7" s="62" t="s">
        <v>82</v>
      </c>
      <c r="F7" s="103" t="str">
        <f>YTD!Q18</f>
        <v>N</v>
      </c>
      <c r="G7" s="63">
        <v>2</v>
      </c>
      <c r="H7" s="63">
        <v>3</v>
      </c>
      <c r="I7" s="63">
        <v>0</v>
      </c>
      <c r="J7" s="64">
        <v>0</v>
      </c>
      <c r="K7" s="64"/>
      <c r="L7" s="64">
        <v>15.23</v>
      </c>
      <c r="M7" s="65">
        <f t="shared" si="0"/>
        <v>5</v>
      </c>
      <c r="N7" s="66">
        <f t="shared" si="1"/>
        <v>15.23</v>
      </c>
      <c r="O7" s="57">
        <f t="shared" si="3"/>
        <v>1</v>
      </c>
      <c r="P7" s="67">
        <f t="shared" si="2"/>
        <v>0</v>
      </c>
      <c r="Q7" s="57">
        <f t="shared" si="4"/>
        <v>0</v>
      </c>
    </row>
    <row r="8" spans="1:17" ht="11.5" customHeight="1" x14ac:dyDescent="0.25">
      <c r="A8" s="57">
        <v>5</v>
      </c>
      <c r="B8" s="91">
        <v>9</v>
      </c>
      <c r="C8" s="62" t="s">
        <v>81</v>
      </c>
      <c r="D8" s="92" t="str">
        <f>YTD!P19</f>
        <v>Kevin</v>
      </c>
      <c r="E8" s="62" t="s">
        <v>82</v>
      </c>
      <c r="F8" s="103" t="s">
        <v>82</v>
      </c>
      <c r="G8" s="63">
        <v>1</v>
      </c>
      <c r="H8" s="63">
        <v>2</v>
      </c>
      <c r="I8" s="63">
        <v>0</v>
      </c>
      <c r="J8" s="64">
        <v>0</v>
      </c>
      <c r="K8" s="64"/>
      <c r="L8" s="64">
        <v>4.96</v>
      </c>
      <c r="M8" s="65">
        <f>G8+H8</f>
        <v>3</v>
      </c>
      <c r="N8" s="66">
        <f>L8-(I8*0.2)</f>
        <v>4.96</v>
      </c>
      <c r="O8" s="57">
        <f t="shared" si="3"/>
        <v>9</v>
      </c>
      <c r="P8" s="67">
        <f>IF(F8="Y",N8,0)</f>
        <v>4.96</v>
      </c>
      <c r="Q8" s="57">
        <f t="shared" si="4"/>
        <v>1</v>
      </c>
    </row>
    <row r="9" spans="1:17" ht="11.5" customHeight="1" x14ac:dyDescent="0.25">
      <c r="A9" s="57">
        <v>6</v>
      </c>
      <c r="B9" s="91">
        <v>6</v>
      </c>
      <c r="C9" s="62" t="s">
        <v>81</v>
      </c>
      <c r="D9" s="92" t="str">
        <f>YTD!P20</f>
        <v>Morrie</v>
      </c>
      <c r="E9" s="62" t="s">
        <v>82</v>
      </c>
      <c r="F9" s="103" t="str">
        <f>YTD!Q20</f>
        <v>N</v>
      </c>
      <c r="G9" s="63">
        <v>2</v>
      </c>
      <c r="H9" s="63">
        <v>0</v>
      </c>
      <c r="I9" s="63">
        <v>0</v>
      </c>
      <c r="J9" s="64">
        <v>0</v>
      </c>
      <c r="K9" s="64"/>
      <c r="L9" s="64">
        <v>6.15</v>
      </c>
      <c r="M9" s="65">
        <f t="shared" si="0"/>
        <v>2</v>
      </c>
      <c r="N9" s="66">
        <f t="shared" si="1"/>
        <v>6.15</v>
      </c>
      <c r="O9" s="57">
        <f t="shared" si="3"/>
        <v>6</v>
      </c>
      <c r="P9" s="67">
        <f t="shared" si="2"/>
        <v>0</v>
      </c>
      <c r="Q9" s="57">
        <f t="shared" si="4"/>
        <v>0</v>
      </c>
    </row>
    <row r="10" spans="1:17" ht="11.5" customHeight="1" x14ac:dyDescent="0.25">
      <c r="A10" s="57">
        <v>7</v>
      </c>
      <c r="B10" s="91">
        <v>7</v>
      </c>
      <c r="C10" s="62" t="s">
        <v>81</v>
      </c>
      <c r="D10" s="92" t="str">
        <f>YTD!P21</f>
        <v>Rich B</v>
      </c>
      <c r="E10" s="62" t="s">
        <v>82</v>
      </c>
      <c r="F10" s="103" t="str">
        <f>YTD!Q21</f>
        <v>N</v>
      </c>
      <c r="G10" s="63">
        <v>0</v>
      </c>
      <c r="H10" s="63">
        <v>2</v>
      </c>
      <c r="I10" s="63">
        <v>0</v>
      </c>
      <c r="J10" s="64">
        <v>0</v>
      </c>
      <c r="K10" s="64"/>
      <c r="L10" s="64">
        <v>3.84</v>
      </c>
      <c r="M10" s="65">
        <f t="shared" si="0"/>
        <v>2</v>
      </c>
      <c r="N10" s="66">
        <f t="shared" si="1"/>
        <v>3.84</v>
      </c>
      <c r="O10" s="57">
        <f t="shared" si="3"/>
        <v>11</v>
      </c>
      <c r="P10" s="67">
        <f t="shared" si="2"/>
        <v>0</v>
      </c>
      <c r="Q10" s="57">
        <f t="shared" si="4"/>
        <v>0</v>
      </c>
    </row>
    <row r="11" spans="1:17" ht="11.5" customHeight="1" x14ac:dyDescent="0.25">
      <c r="A11" s="57">
        <v>8</v>
      </c>
      <c r="B11" s="91">
        <v>8</v>
      </c>
      <c r="C11" s="62" t="s">
        <v>81</v>
      </c>
      <c r="D11" s="92" t="str">
        <f>YTD!P22</f>
        <v>Scott</v>
      </c>
      <c r="E11" s="62" t="s">
        <v>82</v>
      </c>
      <c r="F11" s="103" t="str">
        <f>YTD!Q22</f>
        <v>N</v>
      </c>
      <c r="G11" s="63">
        <v>3</v>
      </c>
      <c r="H11" s="63">
        <v>0</v>
      </c>
      <c r="I11" s="63">
        <v>0</v>
      </c>
      <c r="J11" s="64">
        <v>0</v>
      </c>
      <c r="K11" s="64"/>
      <c r="L11" s="64">
        <v>3.73</v>
      </c>
      <c r="M11" s="65">
        <f>G11+H11</f>
        <v>3</v>
      </c>
      <c r="N11" s="66">
        <f>L11-(I11*0.2)</f>
        <v>3.73</v>
      </c>
      <c r="O11" s="57">
        <f t="shared" si="3"/>
        <v>12</v>
      </c>
      <c r="P11" s="67">
        <f>IF(F11="Y",N11,0)</f>
        <v>0</v>
      </c>
      <c r="Q11" s="57">
        <f t="shared" si="4"/>
        <v>0</v>
      </c>
    </row>
    <row r="12" spans="1:17" ht="11.5" customHeight="1" x14ac:dyDescent="0.25">
      <c r="A12" s="57">
        <v>9</v>
      </c>
      <c r="B12" s="91">
        <v>9</v>
      </c>
      <c r="C12" s="62" t="s">
        <v>81</v>
      </c>
      <c r="D12" s="92" t="str">
        <f>YTD!P23</f>
        <v>Steve D</v>
      </c>
      <c r="E12" s="62" t="s">
        <v>82</v>
      </c>
      <c r="F12" s="103" t="s">
        <v>81</v>
      </c>
      <c r="G12" s="63">
        <v>2</v>
      </c>
      <c r="H12" s="63">
        <v>3</v>
      </c>
      <c r="I12" s="63">
        <v>0</v>
      </c>
      <c r="J12" s="64">
        <v>0</v>
      </c>
      <c r="K12" s="64"/>
      <c r="L12" s="64">
        <v>12.43</v>
      </c>
      <c r="M12" s="65">
        <f t="shared" si="0"/>
        <v>5</v>
      </c>
      <c r="N12" s="66">
        <f t="shared" si="1"/>
        <v>12.43</v>
      </c>
      <c r="O12" s="57">
        <f t="shared" si="3"/>
        <v>2</v>
      </c>
      <c r="P12" s="67">
        <f t="shared" si="2"/>
        <v>0</v>
      </c>
      <c r="Q12" s="57">
        <f t="shared" si="4"/>
        <v>0</v>
      </c>
    </row>
    <row r="13" spans="1:17" ht="11.5" customHeight="1" x14ac:dyDescent="0.25">
      <c r="A13" s="57">
        <v>10</v>
      </c>
      <c r="B13" s="91">
        <v>10</v>
      </c>
      <c r="C13" s="62" t="s">
        <v>81</v>
      </c>
      <c r="D13" s="92" t="str">
        <f>YTD!P24</f>
        <v>Steve S</v>
      </c>
      <c r="E13" s="62" t="s">
        <v>82</v>
      </c>
      <c r="F13" s="103" t="str">
        <f>YTD!Q24</f>
        <v>N</v>
      </c>
      <c r="G13" s="63">
        <v>1</v>
      </c>
      <c r="H13" s="63">
        <v>0</v>
      </c>
      <c r="I13" s="63">
        <v>0</v>
      </c>
      <c r="J13" s="64">
        <v>0</v>
      </c>
      <c r="K13" s="64"/>
      <c r="L13" s="64">
        <v>1.68</v>
      </c>
      <c r="M13" s="65">
        <f t="shared" si="0"/>
        <v>1</v>
      </c>
      <c r="N13" s="66">
        <f t="shared" si="1"/>
        <v>1.68</v>
      </c>
      <c r="O13" s="57">
        <f t="shared" si="3"/>
        <v>15</v>
      </c>
      <c r="P13" s="67">
        <f t="shared" si="2"/>
        <v>0</v>
      </c>
      <c r="Q13" s="57">
        <f t="shared" si="4"/>
        <v>0</v>
      </c>
    </row>
    <row r="14" spans="1:17" ht="11.5" customHeight="1" x14ac:dyDescent="0.25">
      <c r="A14" s="57">
        <v>11</v>
      </c>
      <c r="B14" s="91">
        <v>11</v>
      </c>
      <c r="C14" s="62" t="s">
        <v>81</v>
      </c>
      <c r="D14" s="92" t="str">
        <f>YTD!P25</f>
        <v>Tom O</v>
      </c>
      <c r="E14" s="62" t="s">
        <v>82</v>
      </c>
      <c r="F14" s="103" t="str">
        <f>YTD!Q25</f>
        <v>N</v>
      </c>
      <c r="G14" s="63">
        <v>0</v>
      </c>
      <c r="H14" s="63">
        <v>2</v>
      </c>
      <c r="I14" s="63">
        <v>0</v>
      </c>
      <c r="J14" s="64">
        <v>4.1399999999999997</v>
      </c>
      <c r="K14" s="64" t="s">
        <v>119</v>
      </c>
      <c r="L14" s="64">
        <v>5.45</v>
      </c>
      <c r="M14" s="65">
        <f t="shared" si="0"/>
        <v>2</v>
      </c>
      <c r="N14" s="66">
        <f t="shared" si="1"/>
        <v>5.45</v>
      </c>
      <c r="O14" s="57">
        <f t="shared" si="3"/>
        <v>7</v>
      </c>
      <c r="P14" s="67">
        <f t="shared" si="2"/>
        <v>0</v>
      </c>
      <c r="Q14" s="57">
        <f t="shared" si="4"/>
        <v>0</v>
      </c>
    </row>
    <row r="15" spans="1:17" ht="11.5" customHeight="1" x14ac:dyDescent="0.25">
      <c r="A15" s="57">
        <v>12</v>
      </c>
      <c r="B15" s="91">
        <v>8</v>
      </c>
      <c r="C15" s="62" t="s">
        <v>81</v>
      </c>
      <c r="D15" s="92" t="str">
        <f>YTD!P26</f>
        <v>Ryan</v>
      </c>
      <c r="E15" s="62" t="s">
        <v>82</v>
      </c>
      <c r="F15" s="103" t="str">
        <f>YTD!Q26</f>
        <v>Y</v>
      </c>
      <c r="G15" s="63">
        <v>1</v>
      </c>
      <c r="H15" s="63">
        <v>0</v>
      </c>
      <c r="I15" s="63">
        <v>0</v>
      </c>
      <c r="J15" s="64">
        <v>0</v>
      </c>
      <c r="K15" s="64"/>
      <c r="L15" s="64">
        <v>1.04</v>
      </c>
      <c r="M15" s="65">
        <f t="shared" si="0"/>
        <v>1</v>
      </c>
      <c r="N15" s="66">
        <f t="shared" si="1"/>
        <v>1.04</v>
      </c>
      <c r="O15" s="57">
        <f t="shared" si="3"/>
        <v>16</v>
      </c>
      <c r="P15" s="67">
        <f t="shared" si="2"/>
        <v>1.04</v>
      </c>
      <c r="Q15" s="57">
        <f t="shared" si="4"/>
        <v>1</v>
      </c>
    </row>
    <row r="16" spans="1:17" ht="11.5" customHeight="1" x14ac:dyDescent="0.25">
      <c r="A16" s="57">
        <v>13</v>
      </c>
      <c r="B16" s="91"/>
      <c r="C16" s="62" t="s">
        <v>81</v>
      </c>
      <c r="D16" s="92" t="str">
        <f>YTD!P27</f>
        <v>Jim</v>
      </c>
      <c r="E16" s="62" t="s">
        <v>81</v>
      </c>
      <c r="F16" s="103" t="str">
        <f>YTD!Q27</f>
        <v>Y</v>
      </c>
      <c r="G16" s="63">
        <v>0</v>
      </c>
      <c r="H16" s="63">
        <v>0</v>
      </c>
      <c r="I16" s="63">
        <v>0</v>
      </c>
      <c r="J16" s="64">
        <v>0</v>
      </c>
      <c r="K16" s="64"/>
      <c r="L16" s="64">
        <v>0</v>
      </c>
      <c r="M16" s="65">
        <f t="shared" si="0"/>
        <v>0</v>
      </c>
      <c r="N16" s="66">
        <f t="shared" si="1"/>
        <v>0</v>
      </c>
      <c r="O16" s="57">
        <f t="shared" si="3"/>
        <v>35</v>
      </c>
      <c r="P16" s="67">
        <f t="shared" si="2"/>
        <v>0</v>
      </c>
      <c r="Q16" s="57">
        <f t="shared" si="4"/>
        <v>0</v>
      </c>
    </row>
    <row r="17" spans="1:17" ht="11.5" customHeight="1" x14ac:dyDescent="0.25">
      <c r="A17" s="57">
        <v>14</v>
      </c>
      <c r="B17" s="91">
        <v>3</v>
      </c>
      <c r="C17" s="62" t="s">
        <v>81</v>
      </c>
      <c r="D17" s="92" t="str">
        <f>YTD!P28</f>
        <v>Zack</v>
      </c>
      <c r="E17" s="62" t="s">
        <v>82</v>
      </c>
      <c r="F17" s="103" t="str">
        <f>YTD!Q28</f>
        <v>Y</v>
      </c>
      <c r="G17" s="63">
        <v>0</v>
      </c>
      <c r="H17" s="63">
        <v>0</v>
      </c>
      <c r="I17" s="63">
        <v>0</v>
      </c>
      <c r="J17" s="64">
        <v>0</v>
      </c>
      <c r="K17" s="64"/>
      <c r="L17" s="64">
        <v>0</v>
      </c>
      <c r="M17" s="65">
        <f t="shared" si="0"/>
        <v>0</v>
      </c>
      <c r="N17" s="66">
        <f t="shared" si="1"/>
        <v>0</v>
      </c>
      <c r="O17" s="57">
        <f t="shared" si="3"/>
        <v>30</v>
      </c>
      <c r="P17" s="67">
        <f t="shared" si="2"/>
        <v>0</v>
      </c>
      <c r="Q17" s="57">
        <f t="shared" si="4"/>
        <v>1</v>
      </c>
    </row>
    <row r="18" spans="1:17" ht="11.5" customHeight="1" x14ac:dyDescent="0.25">
      <c r="A18" s="57">
        <v>15</v>
      </c>
      <c r="B18" s="91">
        <v>1</v>
      </c>
      <c r="C18" s="62" t="s">
        <v>81</v>
      </c>
      <c r="D18" s="92" t="str">
        <f>YTD!P29</f>
        <v>Mike</v>
      </c>
      <c r="E18" s="62" t="s">
        <v>82</v>
      </c>
      <c r="F18" s="103" t="str">
        <f>YTD!Q29</f>
        <v>Y</v>
      </c>
      <c r="G18" s="63">
        <v>0</v>
      </c>
      <c r="H18" s="63">
        <v>0</v>
      </c>
      <c r="I18" s="63">
        <v>0</v>
      </c>
      <c r="J18" s="64">
        <v>0</v>
      </c>
      <c r="K18" s="64"/>
      <c r="L18" s="64">
        <v>0</v>
      </c>
      <c r="M18" s="65">
        <f>G18+H18</f>
        <v>0</v>
      </c>
      <c r="N18" s="66">
        <f>L18-(I18*0.2)</f>
        <v>0</v>
      </c>
      <c r="O18" s="57">
        <f t="shared" si="3"/>
        <v>30</v>
      </c>
      <c r="P18" s="67">
        <f t="shared" si="2"/>
        <v>0</v>
      </c>
      <c r="Q18" s="57">
        <f t="shared" si="4"/>
        <v>1</v>
      </c>
    </row>
    <row r="19" spans="1:17" ht="11.5" customHeight="1" x14ac:dyDescent="0.25">
      <c r="A19" s="57">
        <v>16</v>
      </c>
      <c r="B19" s="91"/>
      <c r="C19" s="62" t="s">
        <v>81</v>
      </c>
      <c r="D19" s="92" t="str">
        <f>YTD!P30</f>
        <v>Pete</v>
      </c>
      <c r="E19" s="62" t="s">
        <v>81</v>
      </c>
      <c r="F19" s="103" t="str">
        <f>YTD!Q30</f>
        <v>Y</v>
      </c>
      <c r="G19" s="63">
        <v>0</v>
      </c>
      <c r="H19" s="63">
        <v>0</v>
      </c>
      <c r="I19" s="63">
        <v>0</v>
      </c>
      <c r="J19" s="64">
        <v>0</v>
      </c>
      <c r="K19" s="64"/>
      <c r="L19" s="64">
        <v>0</v>
      </c>
      <c r="M19" s="65">
        <f t="shared" si="0"/>
        <v>0</v>
      </c>
      <c r="N19" s="66">
        <f t="shared" si="1"/>
        <v>0</v>
      </c>
      <c r="O19" s="57">
        <f t="shared" si="3"/>
        <v>35</v>
      </c>
      <c r="P19" s="67">
        <f t="shared" si="2"/>
        <v>0</v>
      </c>
      <c r="Q19" s="57">
        <f t="shared" si="4"/>
        <v>0</v>
      </c>
    </row>
    <row r="20" spans="1:17" ht="11.5" customHeight="1" x14ac:dyDescent="0.25">
      <c r="A20" s="57">
        <v>17</v>
      </c>
      <c r="B20" s="91">
        <v>2</v>
      </c>
      <c r="C20" s="62" t="s">
        <v>81</v>
      </c>
      <c r="D20" s="92" t="str">
        <f>YTD!P31</f>
        <v>John</v>
      </c>
      <c r="E20" s="62" t="s">
        <v>82</v>
      </c>
      <c r="F20" s="103" t="str">
        <f>YTD!Q31</f>
        <v>Y</v>
      </c>
      <c r="G20" s="63">
        <v>1</v>
      </c>
      <c r="H20" s="63">
        <v>1</v>
      </c>
      <c r="I20" s="63">
        <v>0</v>
      </c>
      <c r="J20" s="64">
        <v>0</v>
      </c>
      <c r="K20" s="64"/>
      <c r="L20" s="64">
        <v>4.41</v>
      </c>
      <c r="M20" s="65">
        <f>G20+H20</f>
        <v>2</v>
      </c>
      <c r="N20" s="66">
        <f>L20-(I20*0.2)</f>
        <v>4.41</v>
      </c>
      <c r="O20" s="57">
        <f t="shared" si="3"/>
        <v>10</v>
      </c>
      <c r="P20" s="67">
        <f>IF(F20="Y",N20,0)</f>
        <v>4.41</v>
      </c>
      <c r="Q20" s="57">
        <f t="shared" si="4"/>
        <v>1</v>
      </c>
    </row>
    <row r="21" spans="1:17" ht="11.5" customHeight="1" x14ac:dyDescent="0.25">
      <c r="A21" s="57">
        <v>18</v>
      </c>
      <c r="B21" s="91">
        <v>4</v>
      </c>
      <c r="C21" s="62" t="s">
        <v>81</v>
      </c>
      <c r="D21" s="92" t="str">
        <f>YTD!P32</f>
        <v>Rick M</v>
      </c>
      <c r="E21" s="62" t="s">
        <v>82</v>
      </c>
      <c r="F21" s="103" t="str">
        <f>YTD!Q32</f>
        <v>Y</v>
      </c>
      <c r="G21" s="63">
        <v>0</v>
      </c>
      <c r="H21" s="63">
        <v>0</v>
      </c>
      <c r="I21" s="63">
        <v>0</v>
      </c>
      <c r="J21" s="64">
        <v>0</v>
      </c>
      <c r="K21" s="64"/>
      <c r="L21" s="64">
        <v>0</v>
      </c>
      <c r="M21" s="65">
        <f t="shared" si="0"/>
        <v>0</v>
      </c>
      <c r="N21" s="66">
        <f t="shared" si="1"/>
        <v>0</v>
      </c>
      <c r="O21" s="57">
        <f t="shared" si="3"/>
        <v>30</v>
      </c>
      <c r="P21" s="67">
        <f t="shared" si="2"/>
        <v>0</v>
      </c>
      <c r="Q21" s="57">
        <f t="shared" si="4"/>
        <v>1</v>
      </c>
    </row>
    <row r="22" spans="1:17" ht="11.5" customHeight="1" x14ac:dyDescent="0.25">
      <c r="A22" s="57">
        <v>19</v>
      </c>
      <c r="B22" s="91">
        <v>6</v>
      </c>
      <c r="C22" s="62" t="s">
        <v>81</v>
      </c>
      <c r="D22" s="92" t="str">
        <f>YTD!P33</f>
        <v>Oz</v>
      </c>
      <c r="E22" s="62" t="s">
        <v>82</v>
      </c>
      <c r="F22" s="103" t="str">
        <f>YTD!Q33</f>
        <v>Y</v>
      </c>
      <c r="G22" s="63">
        <v>4</v>
      </c>
      <c r="H22" s="63">
        <v>0</v>
      </c>
      <c r="I22" s="63">
        <v>1</v>
      </c>
      <c r="J22" s="64">
        <v>4.92</v>
      </c>
      <c r="K22" s="64" t="s">
        <v>117</v>
      </c>
      <c r="L22" s="64">
        <v>12.28</v>
      </c>
      <c r="M22" s="65">
        <f t="shared" si="0"/>
        <v>4</v>
      </c>
      <c r="N22" s="66">
        <f t="shared" si="1"/>
        <v>12.08</v>
      </c>
      <c r="O22" s="57">
        <f t="shared" si="3"/>
        <v>3</v>
      </c>
      <c r="P22" s="67">
        <f t="shared" si="2"/>
        <v>12.08</v>
      </c>
      <c r="Q22" s="57">
        <f t="shared" si="4"/>
        <v>1</v>
      </c>
    </row>
    <row r="23" spans="1:17" ht="11.5" customHeight="1" x14ac:dyDescent="0.25">
      <c r="A23" s="57">
        <v>20</v>
      </c>
      <c r="B23" s="91">
        <v>10</v>
      </c>
      <c r="C23" s="62" t="s">
        <v>81</v>
      </c>
      <c r="D23" s="92" t="str">
        <f>YTD!P34</f>
        <v>Rich T</v>
      </c>
      <c r="E23" s="62" t="s">
        <v>82</v>
      </c>
      <c r="F23" s="103" t="str">
        <f>YTD!Q34</f>
        <v>Y</v>
      </c>
      <c r="G23" s="63">
        <v>1</v>
      </c>
      <c r="H23" s="63">
        <v>1</v>
      </c>
      <c r="I23" s="63">
        <v>0</v>
      </c>
      <c r="J23" s="64">
        <v>0</v>
      </c>
      <c r="K23" s="64"/>
      <c r="L23" s="64">
        <v>3.33</v>
      </c>
      <c r="M23" s="65">
        <f>G23+H23</f>
        <v>2</v>
      </c>
      <c r="N23" s="66">
        <f>L23-(I23*0.2)</f>
        <v>3.33</v>
      </c>
      <c r="O23" s="57">
        <f t="shared" si="3"/>
        <v>14</v>
      </c>
      <c r="P23" s="67">
        <f t="shared" si="2"/>
        <v>3.33</v>
      </c>
      <c r="Q23" s="57">
        <f t="shared" si="4"/>
        <v>1</v>
      </c>
    </row>
    <row r="24" spans="1:17" ht="11.5" customHeight="1" x14ac:dyDescent="0.25">
      <c r="A24" s="57">
        <v>21</v>
      </c>
      <c r="B24" s="62">
        <v>7</v>
      </c>
      <c r="C24" s="62" t="s">
        <v>81</v>
      </c>
      <c r="D24" s="92" t="str">
        <f>YTD!P35</f>
        <v>Rich K</v>
      </c>
      <c r="E24" s="62" t="s">
        <v>82</v>
      </c>
      <c r="F24" s="103" t="str">
        <f>YTD!Q35</f>
        <v>Y</v>
      </c>
      <c r="G24" s="63">
        <v>0</v>
      </c>
      <c r="H24" s="63">
        <v>1</v>
      </c>
      <c r="I24" s="63">
        <v>0</v>
      </c>
      <c r="J24" s="64">
        <v>0</v>
      </c>
      <c r="K24" s="64"/>
      <c r="L24" s="64">
        <v>3.62</v>
      </c>
      <c r="M24" s="65">
        <f t="shared" si="0"/>
        <v>1</v>
      </c>
      <c r="N24" s="66">
        <f t="shared" si="1"/>
        <v>3.62</v>
      </c>
      <c r="O24" s="57">
        <f t="shared" si="3"/>
        <v>13</v>
      </c>
      <c r="P24" s="67">
        <f t="shared" si="2"/>
        <v>3.62</v>
      </c>
      <c r="Q24" s="57">
        <f t="shared" si="4"/>
        <v>1</v>
      </c>
    </row>
    <row r="25" spans="1:17" ht="11.5" customHeight="1" x14ac:dyDescent="0.25">
      <c r="A25" s="57">
        <v>22</v>
      </c>
      <c r="B25" s="62">
        <v>11</v>
      </c>
      <c r="C25" s="62" t="s">
        <v>81</v>
      </c>
      <c r="D25" s="92" t="str">
        <f>YTD!P36</f>
        <v>Eli</v>
      </c>
      <c r="E25" s="62" t="s">
        <v>82</v>
      </c>
      <c r="F25" s="103" t="str">
        <f>YTD!Q36</f>
        <v>Y</v>
      </c>
      <c r="G25" s="63">
        <v>3</v>
      </c>
      <c r="H25" s="63">
        <v>1</v>
      </c>
      <c r="I25" s="63">
        <v>0</v>
      </c>
      <c r="J25" s="64">
        <v>0</v>
      </c>
      <c r="K25" s="64"/>
      <c r="L25" s="64">
        <v>8.42</v>
      </c>
      <c r="M25" s="65">
        <f t="shared" si="0"/>
        <v>4</v>
      </c>
      <c r="N25" s="66">
        <f t="shared" si="1"/>
        <v>8.42</v>
      </c>
      <c r="O25" s="57">
        <f t="shared" si="3"/>
        <v>5</v>
      </c>
      <c r="P25" s="67">
        <f t="shared" si="2"/>
        <v>8.42</v>
      </c>
      <c r="Q25" s="57">
        <f t="shared" si="4"/>
        <v>1</v>
      </c>
    </row>
    <row r="26" spans="1:17" ht="11.5" customHeight="1" x14ac:dyDescent="0.25">
      <c r="A26" s="57">
        <v>23</v>
      </c>
      <c r="B26" s="62"/>
      <c r="C26" s="62"/>
      <c r="D26" s="92" t="s">
        <v>37</v>
      </c>
      <c r="E26" s="62"/>
      <c r="F26" s="103"/>
      <c r="G26" s="63"/>
      <c r="H26" s="63"/>
      <c r="I26" s="63"/>
      <c r="J26" s="64"/>
      <c r="K26" s="64"/>
      <c r="L26" s="64"/>
      <c r="M26" s="65"/>
      <c r="N26" s="66"/>
      <c r="O26" s="57"/>
      <c r="P26" s="67"/>
      <c r="Q26" s="57"/>
    </row>
    <row r="27" spans="1:17" ht="11.5" customHeight="1" x14ac:dyDescent="0.25">
      <c r="A27" s="57">
        <v>24</v>
      </c>
      <c r="B27" s="62"/>
      <c r="C27" s="62"/>
      <c r="D27" s="92" t="s">
        <v>37</v>
      </c>
      <c r="E27" s="62"/>
      <c r="F27" s="103"/>
      <c r="G27" s="63"/>
      <c r="H27" s="63"/>
      <c r="I27" s="63"/>
      <c r="J27" s="64"/>
      <c r="K27" s="64"/>
      <c r="L27" s="64"/>
      <c r="M27" s="65"/>
      <c r="N27" s="66"/>
      <c r="O27" s="57"/>
      <c r="P27" s="67"/>
      <c r="Q27" s="57"/>
    </row>
    <row r="28" spans="1:17" ht="11.5" customHeight="1" x14ac:dyDescent="0.25">
      <c r="A28" s="57">
        <v>25</v>
      </c>
      <c r="B28" s="62"/>
      <c r="C28" s="62"/>
      <c r="D28" s="92" t="s">
        <v>37</v>
      </c>
      <c r="E28" s="62"/>
      <c r="F28" s="103"/>
      <c r="G28" s="63"/>
      <c r="H28" s="63"/>
      <c r="I28" s="63"/>
      <c r="J28" s="64"/>
      <c r="K28" s="64"/>
      <c r="L28" s="64"/>
      <c r="M28" s="65"/>
      <c r="N28" s="66"/>
      <c r="O28" s="57"/>
      <c r="P28" s="67"/>
      <c r="Q28" s="57"/>
    </row>
    <row r="29" spans="1:17" ht="11.5" customHeight="1" x14ac:dyDescent="0.25">
      <c r="A29" s="57">
        <v>26</v>
      </c>
      <c r="B29" s="62"/>
      <c r="C29" s="62"/>
      <c r="D29" s="92" t="s">
        <v>37</v>
      </c>
      <c r="E29" s="62"/>
      <c r="F29" s="103"/>
      <c r="G29" s="63"/>
      <c r="H29" s="63"/>
      <c r="I29" s="63"/>
      <c r="J29" s="64"/>
      <c r="K29" s="64"/>
      <c r="L29" s="64"/>
      <c r="M29" s="65"/>
      <c r="N29" s="66"/>
      <c r="O29" s="57"/>
      <c r="P29" s="67"/>
      <c r="Q29" s="57"/>
    </row>
    <row r="30" spans="1:17" ht="11.5" customHeight="1" x14ac:dyDescent="0.25">
      <c r="A30" s="57"/>
      <c r="B30" s="68"/>
      <c r="C30" s="68"/>
      <c r="D30" s="69" t="s">
        <v>8</v>
      </c>
      <c r="E30" s="68">
        <f>COUNTIF(E4:E29,"Y")</f>
        <v>20</v>
      </c>
      <c r="F30" s="68"/>
      <c r="G30" s="57">
        <f>SUM(G4:G29)</f>
        <v>23</v>
      </c>
      <c r="H30" s="57">
        <f>SUM(H4:H29)</f>
        <v>18</v>
      </c>
      <c r="I30" s="57">
        <f>SUM(I4:I29)</f>
        <v>1</v>
      </c>
      <c r="J30" s="67">
        <f>MAX(J4:J29)</f>
        <v>4.92</v>
      </c>
      <c r="K30" s="67"/>
      <c r="L30" s="67">
        <f>SUM(L4:L29)</f>
        <v>100.33</v>
      </c>
      <c r="M30" s="57">
        <f>SUM(M4:M29)</f>
        <v>41</v>
      </c>
      <c r="N30" s="67">
        <f>SUM(N4:N29)</f>
        <v>100.13</v>
      </c>
      <c r="O30" s="57"/>
      <c r="P30" s="67">
        <f>SUM(P4:P29)</f>
        <v>37.86</v>
      </c>
      <c r="Q30" s="57">
        <f>SUM(Q4:Q29)</f>
        <v>10</v>
      </c>
    </row>
    <row r="31" spans="1:17" ht="11.5" customHeight="1" x14ac:dyDescent="0.25">
      <c r="A31" s="70"/>
      <c r="B31" s="71" t="s">
        <v>70</v>
      </c>
      <c r="C31" s="71" t="s">
        <v>48</v>
      </c>
      <c r="D31" s="155" t="s">
        <v>72</v>
      </c>
      <c r="E31" s="156"/>
      <c r="F31" s="157"/>
      <c r="G31" s="153" t="s">
        <v>21</v>
      </c>
      <c r="H31" s="154"/>
      <c r="I31" s="71" t="s">
        <v>70</v>
      </c>
      <c r="J31" s="71" t="s">
        <v>48</v>
      </c>
      <c r="K31" s="155" t="s">
        <v>72</v>
      </c>
      <c r="L31" s="156"/>
      <c r="M31" s="157"/>
      <c r="N31" s="158" t="s">
        <v>21</v>
      </c>
      <c r="O31" s="158"/>
      <c r="P31" s="55" t="s">
        <v>32</v>
      </c>
      <c r="Q31" s="72">
        <f>IF(Q30=0,"No Data",P30/Q30)</f>
        <v>3.786</v>
      </c>
    </row>
    <row r="32" spans="1:17" ht="11.5" customHeight="1" x14ac:dyDescent="0.25">
      <c r="A32" s="73"/>
      <c r="B32" s="41" t="s">
        <v>73</v>
      </c>
      <c r="C32" s="74">
        <f>Teams!$N94</f>
        <v>6</v>
      </c>
      <c r="D32" s="74" t="str">
        <f>VLOOKUP($C32,$B$4:$D$29,3,0)</f>
        <v>Morrie</v>
      </c>
      <c r="E32" s="74" t="s">
        <v>71</v>
      </c>
      <c r="F32" s="74" t="str">
        <f t="array" ref="F32">IF($B$4:$B$29=20,"#N/A",IF(COUNTIF($B$4:$B$29,$C32)=1,"Alone",LOOKUP(2,1/($B$4:$B$29=$C32),$D$4:$D$29)))</f>
        <v>Oz</v>
      </c>
      <c r="G32" s="149">
        <f>Teams!O94</f>
        <v>18.23</v>
      </c>
      <c r="H32" s="150"/>
      <c r="I32" s="41" t="s">
        <v>76</v>
      </c>
      <c r="J32" s="74">
        <f>Teams!$N97</f>
        <v>11</v>
      </c>
      <c r="K32" s="74" t="str">
        <f>VLOOKUP($J32,$B$4:$D$29,3,0)</f>
        <v>Tom O</v>
      </c>
      <c r="L32" s="74" t="s">
        <v>71</v>
      </c>
      <c r="M32" s="74" t="str">
        <f t="array" ref="M32">IF($B$4:$B$29=20,"#N/A",IF(COUNTIF($B$4:$B$29,$J32)=1,"Alone",LOOKUP(2,1/($B$4:$B$29=$J32),$D$4:$D$29)))</f>
        <v>Eli</v>
      </c>
      <c r="N32" s="148">
        <f>Teams!O97</f>
        <v>13.870000000000001</v>
      </c>
      <c r="O32" s="148"/>
      <c r="Q32" s="73"/>
    </row>
    <row r="33" spans="1:17" ht="11.5" customHeight="1" x14ac:dyDescent="0.25">
      <c r="A33" s="73"/>
      <c r="B33" s="41" t="s">
        <v>74</v>
      </c>
      <c r="C33" s="74">
        <f>Teams!$N95</f>
        <v>9</v>
      </c>
      <c r="D33" s="74" t="str">
        <f>VLOOKUP($C33,$B$4:$D$29,3,0)</f>
        <v>Kevin</v>
      </c>
      <c r="E33" s="74" t="s">
        <v>71</v>
      </c>
      <c r="F33" s="74" t="str">
        <f t="array" ref="F33">IF($B$4:$B$29=20,"#N/A",IF(COUNTIF($B$4:$B$29,$C33)=1,"Alone",LOOKUP(2,1/($B$4:$B$29=$C33),$D$4:$D$29)))</f>
        <v>Steve D</v>
      </c>
      <c r="G33" s="149">
        <f>Teams!O95</f>
        <v>17.39</v>
      </c>
      <c r="H33" s="150"/>
      <c r="I33" s="41" t="s">
        <v>77</v>
      </c>
      <c r="J33" s="74">
        <f>Teams!$N98</f>
        <v>2</v>
      </c>
      <c r="K33" s="74" t="str">
        <f>VLOOKUP($J33,$B$4:$D$29,3,0)</f>
        <v>Dean</v>
      </c>
      <c r="L33" s="74" t="s">
        <v>71</v>
      </c>
      <c r="M33" s="74" t="str">
        <f t="array" ref="M33">IF($B$4:$B$29=20,"#N/A",IF(COUNTIF($B$4:$B$29,$J33)=1,"Alone",LOOKUP(2,1/($B$4:$B$29=$J33),$D$4:$D$29)))</f>
        <v>John</v>
      </c>
      <c r="N33" s="148">
        <f>Teams!O98</f>
        <v>9.6999999999999993</v>
      </c>
      <c r="O33" s="148"/>
      <c r="P33" s="73"/>
      <c r="Q33" s="73"/>
    </row>
    <row r="34" spans="1:17" ht="11.5" customHeight="1" x14ac:dyDescent="0.25">
      <c r="A34" s="73"/>
      <c r="B34" s="41" t="s">
        <v>75</v>
      </c>
      <c r="C34" s="74">
        <f>Teams!$N96</f>
        <v>4</v>
      </c>
      <c r="D34" s="74" t="str">
        <f>VLOOKUP($C34,$B$4:$D$29,3,0)</f>
        <v>Jason</v>
      </c>
      <c r="E34" s="74" t="s">
        <v>71</v>
      </c>
      <c r="F34" s="74" t="str">
        <f t="array" ref="F34">IF($B$4:$B$29=20,"#N/A",IF(COUNTIF($B$4:$B$29,$C34)=1,"Alone",LOOKUP(2,1/($B$4:$B$29=$C34),$D$4:$D$29)))</f>
        <v>Rick M</v>
      </c>
      <c r="G34" s="149">
        <f>Teams!O96</f>
        <v>15.23</v>
      </c>
      <c r="H34" s="150"/>
      <c r="I34" s="41" t="s">
        <v>78</v>
      </c>
      <c r="J34" s="74">
        <f>Teams!$N99</f>
        <v>1</v>
      </c>
      <c r="K34" s="74" t="str">
        <f>VLOOKUP($J34,$B$4:$D$29,3,0)</f>
        <v>Armand</v>
      </c>
      <c r="L34" s="74" t="s">
        <v>71</v>
      </c>
      <c r="M34" s="74" t="str">
        <f t="array" ref="M34">IF($B$4:$B$29=20,"#N/A",IF(COUNTIF($B$4:$B$29,$J34)=1,"Alone",LOOKUP(2,1/($B$4:$B$29=$J34),$D$4:$D$29)))</f>
        <v>Mike</v>
      </c>
      <c r="N34" s="148">
        <f>Teams!O99</f>
        <v>8.4700000000000006</v>
      </c>
      <c r="O34" s="148"/>
      <c r="P34" s="73"/>
      <c r="Q34" s="73"/>
    </row>
    <row r="35" spans="1:17" ht="11.5" customHeight="1" x14ac:dyDescent="0.25">
      <c r="B35" s="76"/>
      <c r="D35" s="76"/>
      <c r="E35" s="76"/>
      <c r="F35" s="76"/>
      <c r="G35" s="76"/>
      <c r="H35" s="76"/>
      <c r="I35" s="76"/>
      <c r="J35" s="75"/>
      <c r="K35" s="75"/>
      <c r="M35" s="75"/>
      <c r="N35" s="75"/>
      <c r="O35" s="75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conditionalFormatting sqref="D4:O4 K16 M16:O16 G16:I16 G5:O15 D5:E29 G17:O29">
    <cfRule type="expression" priority="5" stopIfTrue="1">
      <formula>O4&lt;7</formula>
    </cfRule>
  </conditionalFormatting>
  <conditionalFormatting sqref="J16">
    <cfRule type="expression" priority="13" stopIfTrue="1">
      <formula>W16&lt;7</formula>
    </cfRule>
  </conditionalFormatting>
  <conditionalFormatting sqref="L16">
    <cfRule type="expression" priority="2" stopIfTrue="1">
      <formula>Y16&lt;7</formula>
    </cfRule>
  </conditionalFormatting>
  <conditionalFormatting sqref="F5:F29">
    <cfRule type="expression" priority="1" stopIfTrue="1">
      <formula>Q5&lt;7</formula>
    </cfRule>
  </conditionalFormatting>
  <printOptions horizontalCentered="1" verticalCentered="1" gridLines="1"/>
  <pageMargins left="0.75" right="0.75" top="1" bottom="1" header="0.5" footer="0.5"/>
  <pageSetup scale="89" orientation="landscape" r:id="rId1"/>
  <headerFooter alignWithMargins="0"/>
  <webPublishItems count="1">
    <webPublishItem id="11394" divId="MVBC Trail 2006_11394" sourceType="range" sourceRef="A1:L26" destinationFile="C:\mvbc\MVBC_Trail_2006_files\Candlewood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Q35"/>
  <sheetViews>
    <sheetView topLeftCell="A9" workbookViewId="0">
      <selection activeCell="M16" sqref="M16"/>
    </sheetView>
  </sheetViews>
  <sheetFormatPr defaultColWidth="9.1796875" defaultRowHeight="11.5" customHeight="1" x14ac:dyDescent="0.25"/>
  <cols>
    <col min="1" max="1" width="3" style="75" bestFit="1" customWidth="1"/>
    <col min="2" max="2" width="7.453125" style="78" bestFit="1" customWidth="1"/>
    <col min="3" max="3" width="7.453125" style="77" customWidth="1"/>
    <col min="4" max="4" width="10.7265625" style="73" customWidth="1"/>
    <col min="5" max="5" width="5.54296875" style="73" bestFit="1" customWidth="1"/>
    <col min="6" max="6" width="10.7265625" style="73" customWidth="1"/>
    <col min="7" max="8" width="7.7265625" style="73" customWidth="1"/>
    <col min="9" max="9" width="7.453125" style="73" bestFit="1" customWidth="1"/>
    <col min="10" max="10" width="7.81640625" style="56" customWidth="1"/>
    <col min="11" max="11" width="10.7265625" style="56" customWidth="1"/>
    <col min="12" max="12" width="6.7265625" style="75" bestFit="1" customWidth="1"/>
    <col min="13" max="13" width="10.7265625" style="56" customWidth="1"/>
    <col min="14" max="14" width="6.7265625" style="56" bestFit="1" customWidth="1"/>
    <col min="15" max="15" width="8.26953125" style="56" bestFit="1" customWidth="1"/>
    <col min="16" max="16" width="10" style="56" bestFit="1" customWidth="1"/>
    <col min="17" max="17" width="7.1796875" style="56" bestFit="1" customWidth="1"/>
    <col min="18" max="16384" width="9.1796875" style="56"/>
  </cols>
  <sheetData>
    <row r="1" spans="1:17" ht="11.5" customHeight="1" x14ac:dyDescent="0.25">
      <c r="A1" s="152" t="str">
        <f>YTD!L19</f>
        <v>Pachaug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1.5" customHeight="1" x14ac:dyDescent="0.25">
      <c r="A2" s="151"/>
      <c r="B2" s="58" t="s">
        <v>45</v>
      </c>
      <c r="C2" s="58" t="s">
        <v>36</v>
      </c>
      <c r="D2" s="59" t="s">
        <v>9</v>
      </c>
      <c r="E2" s="58" t="s">
        <v>1</v>
      </c>
      <c r="F2" s="58" t="s">
        <v>30</v>
      </c>
      <c r="G2" s="59" t="s">
        <v>10</v>
      </c>
      <c r="H2" s="59" t="s">
        <v>10</v>
      </c>
      <c r="I2" s="59" t="s">
        <v>10</v>
      </c>
      <c r="J2" s="59" t="s">
        <v>2</v>
      </c>
      <c r="K2" s="59" t="s">
        <v>27</v>
      </c>
      <c r="L2" s="59" t="s">
        <v>5</v>
      </c>
      <c r="M2" s="59" t="s">
        <v>3</v>
      </c>
      <c r="N2" s="59" t="s">
        <v>7</v>
      </c>
      <c r="O2" s="59" t="s">
        <v>15</v>
      </c>
      <c r="P2" s="59" t="s">
        <v>29</v>
      </c>
      <c r="Q2" s="59" t="s">
        <v>34</v>
      </c>
    </row>
    <row r="3" spans="1:17" ht="11.5" customHeight="1" x14ac:dyDescent="0.25">
      <c r="A3" s="151"/>
      <c r="B3" s="60" t="s">
        <v>10</v>
      </c>
      <c r="C3" s="60" t="s">
        <v>46</v>
      </c>
      <c r="D3" s="61" t="s">
        <v>0</v>
      </c>
      <c r="E3" s="60" t="s">
        <v>14</v>
      </c>
      <c r="F3" s="60" t="s">
        <v>31</v>
      </c>
      <c r="G3" s="61" t="s">
        <v>12</v>
      </c>
      <c r="H3" s="61" t="s">
        <v>11</v>
      </c>
      <c r="I3" s="61" t="s">
        <v>13</v>
      </c>
      <c r="J3" s="61" t="s">
        <v>6</v>
      </c>
      <c r="K3" s="61" t="s">
        <v>44</v>
      </c>
      <c r="L3" s="61" t="s">
        <v>6</v>
      </c>
      <c r="M3" s="61" t="s">
        <v>4</v>
      </c>
      <c r="N3" s="61" t="s">
        <v>6</v>
      </c>
      <c r="O3" s="61" t="s">
        <v>16</v>
      </c>
      <c r="P3" s="61" t="s">
        <v>6</v>
      </c>
      <c r="Q3" s="61" t="s">
        <v>33</v>
      </c>
    </row>
    <row r="4" spans="1:17" ht="11.5" customHeight="1" x14ac:dyDescent="0.25">
      <c r="A4" s="57">
        <v>1</v>
      </c>
      <c r="B4" s="91">
        <v>1</v>
      </c>
      <c r="C4" s="62" t="s">
        <v>81</v>
      </c>
      <c r="D4" s="92" t="str">
        <f>YTD!P15</f>
        <v>Armand</v>
      </c>
      <c r="E4" s="62" t="s">
        <v>82</v>
      </c>
      <c r="F4" s="103" t="str">
        <f>YTD!Q15</f>
        <v>N</v>
      </c>
      <c r="G4" s="63">
        <v>3</v>
      </c>
      <c r="H4" s="63">
        <v>0</v>
      </c>
      <c r="I4" s="63">
        <v>0</v>
      </c>
      <c r="J4" s="64">
        <v>4.1500000000000004</v>
      </c>
      <c r="K4" s="64" t="s">
        <v>117</v>
      </c>
      <c r="L4" s="64">
        <v>9.14</v>
      </c>
      <c r="M4" s="65">
        <f t="shared" ref="M4:M25" si="0">G4+H4</f>
        <v>3</v>
      </c>
      <c r="N4" s="66">
        <f t="shared" ref="N4:N25" si="1">L4-(I4*0.2)</f>
        <v>9.14</v>
      </c>
      <c r="O4" s="57">
        <f>IF($E4="N",35,IF($M4=0,30,RANK($N4,$N$4:$N$29,0)))</f>
        <v>1</v>
      </c>
      <c r="P4" s="67">
        <f t="shared" ref="P4:P25" si="2">IF(F4="Y",N4,0)</f>
        <v>0</v>
      </c>
      <c r="Q4" s="57">
        <f>IF(E4="N",0,(IF(F4="N",0,1)))</f>
        <v>0</v>
      </c>
    </row>
    <row r="5" spans="1:17" ht="11.5" customHeight="1" x14ac:dyDescent="0.25">
      <c r="A5" s="57">
        <v>2</v>
      </c>
      <c r="B5" s="91">
        <v>2</v>
      </c>
      <c r="C5" s="62" t="s">
        <v>81</v>
      </c>
      <c r="D5" s="92" t="str">
        <f>YTD!P16</f>
        <v>Dean</v>
      </c>
      <c r="E5" s="62" t="s">
        <v>82</v>
      </c>
      <c r="F5" s="103" t="s">
        <v>81</v>
      </c>
      <c r="G5" s="63">
        <v>5</v>
      </c>
      <c r="H5" s="63">
        <v>0</v>
      </c>
      <c r="I5" s="63">
        <v>0</v>
      </c>
      <c r="J5" s="64">
        <v>0</v>
      </c>
      <c r="K5" s="64"/>
      <c r="L5" s="64">
        <v>8.09</v>
      </c>
      <c r="M5" s="65">
        <f t="shared" si="0"/>
        <v>5</v>
      </c>
      <c r="N5" s="66">
        <f t="shared" si="1"/>
        <v>8.09</v>
      </c>
      <c r="O5" s="57">
        <f t="shared" ref="O5:O25" si="3">IF($E5="N",35,IF($M5=0,30,RANK($N5,$N$4:$N$29,0)))</f>
        <v>2</v>
      </c>
      <c r="P5" s="67">
        <f t="shared" si="2"/>
        <v>0</v>
      </c>
      <c r="Q5" s="57">
        <f t="shared" ref="Q5:Q25" si="4">IF(E5="N",0,(IF(F5="N",0,1)))</f>
        <v>0</v>
      </c>
    </row>
    <row r="6" spans="1:17" ht="11.5" customHeight="1" x14ac:dyDescent="0.25">
      <c r="A6" s="57">
        <v>3</v>
      </c>
      <c r="B6" s="91">
        <v>3</v>
      </c>
      <c r="C6" s="62" t="s">
        <v>81</v>
      </c>
      <c r="D6" s="92" t="str">
        <f>YTD!P17</f>
        <v>Jack</v>
      </c>
      <c r="E6" s="62" t="s">
        <v>82</v>
      </c>
      <c r="F6" s="103" t="s">
        <v>81</v>
      </c>
      <c r="G6" s="63">
        <v>4</v>
      </c>
      <c r="H6" s="63">
        <v>0</v>
      </c>
      <c r="I6" s="63">
        <v>0</v>
      </c>
      <c r="J6" s="64">
        <v>0</v>
      </c>
      <c r="K6" s="64"/>
      <c r="L6" s="64">
        <v>5.03</v>
      </c>
      <c r="M6" s="65">
        <f>G6+H6</f>
        <v>4</v>
      </c>
      <c r="N6" s="66">
        <f>L6-(I6*0.2)</f>
        <v>5.03</v>
      </c>
      <c r="O6" s="57">
        <f t="shared" si="3"/>
        <v>4</v>
      </c>
      <c r="P6" s="67">
        <f>IF(F6="Y",N6,0)</f>
        <v>0</v>
      </c>
      <c r="Q6" s="57">
        <f t="shared" si="4"/>
        <v>0</v>
      </c>
    </row>
    <row r="7" spans="1:17" ht="11.5" customHeight="1" x14ac:dyDescent="0.25">
      <c r="A7" s="57">
        <v>4</v>
      </c>
      <c r="B7" s="91">
        <v>4</v>
      </c>
      <c r="C7" s="62" t="s">
        <v>81</v>
      </c>
      <c r="D7" s="92" t="str">
        <f>YTD!P18</f>
        <v>Jason</v>
      </c>
      <c r="E7" s="62" t="s">
        <v>82</v>
      </c>
      <c r="F7" s="103" t="str">
        <f>YTD!Q18</f>
        <v>N</v>
      </c>
      <c r="G7" s="63">
        <v>1</v>
      </c>
      <c r="H7" s="63">
        <v>1</v>
      </c>
      <c r="I7" s="63">
        <v>0</v>
      </c>
      <c r="J7" s="64">
        <v>0</v>
      </c>
      <c r="K7" s="64"/>
      <c r="L7" s="64">
        <v>4.0199999999999996</v>
      </c>
      <c r="M7" s="65">
        <f t="shared" si="0"/>
        <v>2</v>
      </c>
      <c r="N7" s="66">
        <f t="shared" si="1"/>
        <v>4.0199999999999996</v>
      </c>
      <c r="O7" s="57">
        <f t="shared" si="3"/>
        <v>6</v>
      </c>
      <c r="P7" s="67">
        <f t="shared" si="2"/>
        <v>0</v>
      </c>
      <c r="Q7" s="57">
        <f t="shared" si="4"/>
        <v>0</v>
      </c>
    </row>
    <row r="8" spans="1:17" ht="11.5" customHeight="1" x14ac:dyDescent="0.25">
      <c r="A8" s="57">
        <v>5</v>
      </c>
      <c r="B8" s="91">
        <v>5</v>
      </c>
      <c r="C8" s="62" t="s">
        <v>81</v>
      </c>
      <c r="D8" s="92" t="str">
        <f>YTD!P19</f>
        <v>Kevin</v>
      </c>
      <c r="E8" s="62" t="s">
        <v>82</v>
      </c>
      <c r="F8" s="103" t="str">
        <f>YTD!Q19</f>
        <v>N</v>
      </c>
      <c r="G8" s="63">
        <v>1</v>
      </c>
      <c r="H8" s="63">
        <v>0</v>
      </c>
      <c r="I8" s="63">
        <v>0</v>
      </c>
      <c r="J8" s="64">
        <v>0</v>
      </c>
      <c r="K8" s="64"/>
      <c r="L8" s="64">
        <v>1.08</v>
      </c>
      <c r="M8" s="65">
        <f>G8+H8</f>
        <v>1</v>
      </c>
      <c r="N8" s="66">
        <f>L8-(I8*0.2)</f>
        <v>1.08</v>
      </c>
      <c r="O8" s="57">
        <f t="shared" si="3"/>
        <v>14</v>
      </c>
      <c r="P8" s="67">
        <f>IF(F8="Y",N8,0)</f>
        <v>0</v>
      </c>
      <c r="Q8" s="57">
        <f t="shared" si="4"/>
        <v>0</v>
      </c>
    </row>
    <row r="9" spans="1:17" ht="11.5" customHeight="1" x14ac:dyDescent="0.25">
      <c r="A9" s="57">
        <v>6</v>
      </c>
      <c r="B9" s="91">
        <v>6</v>
      </c>
      <c r="C9" s="62" t="s">
        <v>81</v>
      </c>
      <c r="D9" s="92" t="str">
        <f>YTD!P20</f>
        <v>Morrie</v>
      </c>
      <c r="E9" s="62" t="s">
        <v>82</v>
      </c>
      <c r="F9" s="103" t="str">
        <f>YTD!Q20</f>
        <v>N</v>
      </c>
      <c r="G9" s="63">
        <v>1</v>
      </c>
      <c r="H9" s="63">
        <v>0</v>
      </c>
      <c r="I9" s="63">
        <v>0</v>
      </c>
      <c r="J9" s="64">
        <v>0</v>
      </c>
      <c r="K9" s="64"/>
      <c r="L9" s="64">
        <v>2.14</v>
      </c>
      <c r="M9" s="65">
        <f t="shared" si="0"/>
        <v>1</v>
      </c>
      <c r="N9" s="66">
        <f t="shared" si="1"/>
        <v>2.14</v>
      </c>
      <c r="O9" s="57">
        <f t="shared" si="3"/>
        <v>7</v>
      </c>
      <c r="P9" s="67">
        <f t="shared" si="2"/>
        <v>0</v>
      </c>
      <c r="Q9" s="57">
        <f t="shared" si="4"/>
        <v>0</v>
      </c>
    </row>
    <row r="10" spans="1:17" ht="11.5" customHeight="1" x14ac:dyDescent="0.25">
      <c r="A10" s="57">
        <v>7</v>
      </c>
      <c r="B10" s="91"/>
      <c r="C10" s="62" t="s">
        <v>81</v>
      </c>
      <c r="D10" s="92" t="str">
        <f>YTD!P21</f>
        <v>Rich B</v>
      </c>
      <c r="E10" s="62" t="s">
        <v>81</v>
      </c>
      <c r="F10" s="103" t="str">
        <f>YTD!Q21</f>
        <v>N</v>
      </c>
      <c r="G10" s="63">
        <v>0</v>
      </c>
      <c r="H10" s="63">
        <v>0</v>
      </c>
      <c r="I10" s="63">
        <v>0</v>
      </c>
      <c r="J10" s="64">
        <v>0</v>
      </c>
      <c r="K10" s="64"/>
      <c r="L10" s="64">
        <v>0</v>
      </c>
      <c r="M10" s="65">
        <f t="shared" si="0"/>
        <v>0</v>
      </c>
      <c r="N10" s="66">
        <f t="shared" si="1"/>
        <v>0</v>
      </c>
      <c r="O10" s="57">
        <f t="shared" si="3"/>
        <v>35</v>
      </c>
      <c r="P10" s="67">
        <f t="shared" si="2"/>
        <v>0</v>
      </c>
      <c r="Q10" s="57">
        <f t="shared" si="4"/>
        <v>0</v>
      </c>
    </row>
    <row r="11" spans="1:17" ht="11.5" customHeight="1" x14ac:dyDescent="0.25">
      <c r="A11" s="57">
        <v>8</v>
      </c>
      <c r="B11" s="91">
        <v>8</v>
      </c>
      <c r="C11" s="62" t="s">
        <v>81</v>
      </c>
      <c r="D11" s="92" t="str">
        <f>YTD!P22</f>
        <v>Scott</v>
      </c>
      <c r="E11" s="62" t="s">
        <v>82</v>
      </c>
      <c r="F11" s="103" t="str">
        <f>YTD!Q22</f>
        <v>N</v>
      </c>
      <c r="G11" s="63">
        <v>4</v>
      </c>
      <c r="H11" s="63">
        <v>1</v>
      </c>
      <c r="I11" s="63">
        <v>1</v>
      </c>
      <c r="J11" s="64">
        <v>0</v>
      </c>
      <c r="K11" s="64"/>
      <c r="L11" s="64">
        <v>7.07</v>
      </c>
      <c r="M11" s="65">
        <f>G11+H11</f>
        <v>5</v>
      </c>
      <c r="N11" s="66">
        <f>L11-(I11*0.2)</f>
        <v>6.87</v>
      </c>
      <c r="O11" s="57">
        <f t="shared" si="3"/>
        <v>3</v>
      </c>
      <c r="P11" s="67">
        <f>IF(F11="Y",N11,0)</f>
        <v>0</v>
      </c>
      <c r="Q11" s="57">
        <f t="shared" si="4"/>
        <v>0</v>
      </c>
    </row>
    <row r="12" spans="1:17" ht="11.5" customHeight="1" x14ac:dyDescent="0.25">
      <c r="A12" s="57">
        <v>9</v>
      </c>
      <c r="B12" s="91">
        <v>9</v>
      </c>
      <c r="C12" s="62" t="s">
        <v>81</v>
      </c>
      <c r="D12" s="92" t="str">
        <f>YTD!P23</f>
        <v>Steve D</v>
      </c>
      <c r="E12" s="62" t="s">
        <v>82</v>
      </c>
      <c r="F12" s="103" t="str">
        <f>YTD!Q23</f>
        <v>N</v>
      </c>
      <c r="G12" s="63">
        <v>2</v>
      </c>
      <c r="H12" s="63">
        <v>0</v>
      </c>
      <c r="I12" s="63">
        <v>0</v>
      </c>
      <c r="J12" s="64">
        <v>0</v>
      </c>
      <c r="K12" s="64"/>
      <c r="L12" s="64">
        <v>4.05</v>
      </c>
      <c r="M12" s="65">
        <f t="shared" si="0"/>
        <v>2</v>
      </c>
      <c r="N12" s="66">
        <f t="shared" si="1"/>
        <v>4.05</v>
      </c>
      <c r="O12" s="57">
        <f t="shared" si="3"/>
        <v>5</v>
      </c>
      <c r="P12" s="67">
        <f t="shared" si="2"/>
        <v>0</v>
      </c>
      <c r="Q12" s="57">
        <f t="shared" si="4"/>
        <v>0</v>
      </c>
    </row>
    <row r="13" spans="1:17" ht="11.5" customHeight="1" x14ac:dyDescent="0.25">
      <c r="A13" s="57">
        <v>10</v>
      </c>
      <c r="B13" s="91">
        <v>10</v>
      </c>
      <c r="C13" s="62" t="s">
        <v>81</v>
      </c>
      <c r="D13" s="92" t="str">
        <f>YTD!P24</f>
        <v>Steve S</v>
      </c>
      <c r="E13" s="62" t="s">
        <v>82</v>
      </c>
      <c r="F13" s="103" t="str">
        <f>YTD!Q24</f>
        <v>N</v>
      </c>
      <c r="G13" s="63">
        <v>2</v>
      </c>
      <c r="H13" s="63">
        <v>0</v>
      </c>
      <c r="I13" s="63">
        <v>0</v>
      </c>
      <c r="J13" s="64">
        <v>0</v>
      </c>
      <c r="K13" s="64"/>
      <c r="L13" s="64">
        <v>2.02</v>
      </c>
      <c r="M13" s="65">
        <f t="shared" si="0"/>
        <v>2</v>
      </c>
      <c r="N13" s="66">
        <f t="shared" si="1"/>
        <v>2.02</v>
      </c>
      <c r="O13" s="57">
        <f t="shared" si="3"/>
        <v>11</v>
      </c>
      <c r="P13" s="67">
        <f t="shared" si="2"/>
        <v>0</v>
      </c>
      <c r="Q13" s="57">
        <f t="shared" si="4"/>
        <v>0</v>
      </c>
    </row>
    <row r="14" spans="1:17" ht="11.5" customHeight="1" x14ac:dyDescent="0.25">
      <c r="A14" s="57">
        <v>11</v>
      </c>
      <c r="B14" s="91"/>
      <c r="C14" s="62" t="s">
        <v>81</v>
      </c>
      <c r="D14" s="92" t="str">
        <f>YTD!P25</f>
        <v>Tom O</v>
      </c>
      <c r="E14" s="62" t="s">
        <v>81</v>
      </c>
      <c r="F14" s="103" t="str">
        <f>YTD!Q25</f>
        <v>N</v>
      </c>
      <c r="G14" s="63">
        <v>0</v>
      </c>
      <c r="H14" s="63">
        <v>0</v>
      </c>
      <c r="I14" s="63">
        <v>0</v>
      </c>
      <c r="J14" s="64">
        <v>0</v>
      </c>
      <c r="K14" s="64"/>
      <c r="L14" s="64">
        <v>0</v>
      </c>
      <c r="M14" s="65">
        <f t="shared" si="0"/>
        <v>0</v>
      </c>
      <c r="N14" s="66">
        <f t="shared" si="1"/>
        <v>0</v>
      </c>
      <c r="O14" s="57">
        <f t="shared" si="3"/>
        <v>35</v>
      </c>
      <c r="P14" s="67">
        <f t="shared" si="2"/>
        <v>0</v>
      </c>
      <c r="Q14" s="57">
        <f t="shared" si="4"/>
        <v>0</v>
      </c>
    </row>
    <row r="15" spans="1:17" ht="11.5" customHeight="1" x14ac:dyDescent="0.25">
      <c r="A15" s="57">
        <v>12</v>
      </c>
      <c r="B15" s="91">
        <v>5</v>
      </c>
      <c r="C15" s="62" t="s">
        <v>81</v>
      </c>
      <c r="D15" s="92" t="str">
        <f>YTD!P26</f>
        <v>Ryan</v>
      </c>
      <c r="E15" s="62" t="s">
        <v>82</v>
      </c>
      <c r="F15" s="103" t="str">
        <f>YTD!Q26</f>
        <v>Y</v>
      </c>
      <c r="G15" s="63">
        <v>0</v>
      </c>
      <c r="H15" s="63">
        <v>0</v>
      </c>
      <c r="I15" s="63">
        <v>0</v>
      </c>
      <c r="J15" s="64">
        <v>0</v>
      </c>
      <c r="K15" s="64"/>
      <c r="L15" s="64">
        <v>0</v>
      </c>
      <c r="M15" s="65">
        <f t="shared" si="0"/>
        <v>0</v>
      </c>
      <c r="N15" s="66">
        <f t="shared" si="1"/>
        <v>0</v>
      </c>
      <c r="O15" s="57">
        <f t="shared" si="3"/>
        <v>30</v>
      </c>
      <c r="P15" s="67">
        <f t="shared" si="2"/>
        <v>0</v>
      </c>
      <c r="Q15" s="57">
        <f t="shared" si="4"/>
        <v>1</v>
      </c>
    </row>
    <row r="16" spans="1:17" ht="11.5" customHeight="1" x14ac:dyDescent="0.25">
      <c r="A16" s="57">
        <v>13</v>
      </c>
      <c r="B16" s="91">
        <v>2</v>
      </c>
      <c r="C16" s="62" t="s">
        <v>81</v>
      </c>
      <c r="D16" s="92" t="str">
        <f>YTD!P27</f>
        <v>Jim</v>
      </c>
      <c r="E16" s="62" t="s">
        <v>82</v>
      </c>
      <c r="F16" s="103" t="str">
        <f>YTD!Q27</f>
        <v>Y</v>
      </c>
      <c r="G16" s="63">
        <v>0</v>
      </c>
      <c r="H16" s="63">
        <v>0</v>
      </c>
      <c r="I16" s="63">
        <v>0</v>
      </c>
      <c r="J16" s="64">
        <v>0</v>
      </c>
      <c r="K16" s="64"/>
      <c r="L16" s="64">
        <v>0</v>
      </c>
      <c r="M16" s="65">
        <f t="shared" si="0"/>
        <v>0</v>
      </c>
      <c r="N16" s="66">
        <f t="shared" si="1"/>
        <v>0</v>
      </c>
      <c r="O16" s="57">
        <f t="shared" si="3"/>
        <v>30</v>
      </c>
      <c r="P16" s="67">
        <f t="shared" si="2"/>
        <v>0</v>
      </c>
      <c r="Q16" s="57">
        <f t="shared" si="4"/>
        <v>1</v>
      </c>
    </row>
    <row r="17" spans="1:17" ht="11.5" customHeight="1" x14ac:dyDescent="0.25">
      <c r="A17" s="57">
        <v>14</v>
      </c>
      <c r="B17" s="91">
        <v>7</v>
      </c>
      <c r="C17" s="62" t="s">
        <v>81</v>
      </c>
      <c r="D17" s="92" t="str">
        <f>YTD!P28</f>
        <v>Zack</v>
      </c>
      <c r="E17" s="62" t="s">
        <v>82</v>
      </c>
      <c r="F17" s="103" t="str">
        <f>YTD!Q28</f>
        <v>Y</v>
      </c>
      <c r="G17" s="63">
        <v>1</v>
      </c>
      <c r="H17" s="63">
        <v>0</v>
      </c>
      <c r="I17" s="63">
        <v>0</v>
      </c>
      <c r="J17" s="64">
        <v>0</v>
      </c>
      <c r="K17" s="64"/>
      <c r="L17" s="64">
        <v>1.01</v>
      </c>
      <c r="M17" s="65">
        <f t="shared" si="0"/>
        <v>1</v>
      </c>
      <c r="N17" s="66">
        <f t="shared" si="1"/>
        <v>1.01</v>
      </c>
      <c r="O17" s="57">
        <f t="shared" si="3"/>
        <v>15</v>
      </c>
      <c r="P17" s="67">
        <f t="shared" si="2"/>
        <v>1.01</v>
      </c>
      <c r="Q17" s="57">
        <f t="shared" si="4"/>
        <v>1</v>
      </c>
    </row>
    <row r="18" spans="1:17" ht="11.5" customHeight="1" x14ac:dyDescent="0.25">
      <c r="A18" s="57">
        <v>15</v>
      </c>
      <c r="B18" s="91">
        <v>9</v>
      </c>
      <c r="C18" s="62" t="s">
        <v>81</v>
      </c>
      <c r="D18" s="92" t="str">
        <f>YTD!P29</f>
        <v>Mike</v>
      </c>
      <c r="E18" s="62" t="s">
        <v>82</v>
      </c>
      <c r="F18" s="103" t="str">
        <f>YTD!Q29</f>
        <v>Y</v>
      </c>
      <c r="G18" s="63">
        <v>2</v>
      </c>
      <c r="H18" s="63">
        <v>0</v>
      </c>
      <c r="I18" s="63">
        <v>0</v>
      </c>
      <c r="J18" s="64">
        <v>0</v>
      </c>
      <c r="K18" s="64"/>
      <c r="L18" s="64">
        <v>2.0699999999999998</v>
      </c>
      <c r="M18" s="65">
        <f>G18+H18</f>
        <v>2</v>
      </c>
      <c r="N18" s="66">
        <f>L18-(I18*0.2)</f>
        <v>2.0699999999999998</v>
      </c>
      <c r="O18" s="57">
        <f t="shared" si="3"/>
        <v>10</v>
      </c>
      <c r="P18" s="67">
        <f t="shared" si="2"/>
        <v>2.0699999999999998</v>
      </c>
      <c r="Q18" s="57">
        <f t="shared" si="4"/>
        <v>1</v>
      </c>
    </row>
    <row r="19" spans="1:17" ht="11.5" customHeight="1" x14ac:dyDescent="0.25">
      <c r="A19" s="57">
        <v>16</v>
      </c>
      <c r="B19" s="91">
        <v>6</v>
      </c>
      <c r="C19" s="62" t="s">
        <v>81</v>
      </c>
      <c r="D19" s="92" t="str">
        <f>YTD!P30</f>
        <v>Pete</v>
      </c>
      <c r="E19" s="62" t="s">
        <v>82</v>
      </c>
      <c r="F19" s="103" t="str">
        <f>YTD!Q30</f>
        <v>Y</v>
      </c>
      <c r="G19" s="63">
        <v>2</v>
      </c>
      <c r="H19" s="63">
        <v>0</v>
      </c>
      <c r="I19" s="63">
        <v>0</v>
      </c>
      <c r="J19" s="64">
        <v>0</v>
      </c>
      <c r="K19" s="64"/>
      <c r="L19" s="64">
        <v>2.12</v>
      </c>
      <c r="M19" s="65">
        <f t="shared" si="0"/>
        <v>2</v>
      </c>
      <c r="N19" s="66">
        <f t="shared" si="1"/>
        <v>2.12</v>
      </c>
      <c r="O19" s="57">
        <f t="shared" si="3"/>
        <v>8</v>
      </c>
      <c r="P19" s="67">
        <f t="shared" si="2"/>
        <v>2.12</v>
      </c>
      <c r="Q19" s="57">
        <f t="shared" si="4"/>
        <v>1</v>
      </c>
    </row>
    <row r="20" spans="1:17" ht="11.5" customHeight="1" x14ac:dyDescent="0.25">
      <c r="A20" s="57">
        <v>17</v>
      </c>
      <c r="B20" s="91">
        <v>10</v>
      </c>
      <c r="C20" s="62" t="s">
        <v>81</v>
      </c>
      <c r="D20" s="92" t="str">
        <f>YTD!P31</f>
        <v>John</v>
      </c>
      <c r="E20" s="62" t="s">
        <v>82</v>
      </c>
      <c r="F20" s="103" t="str">
        <f>YTD!Q31</f>
        <v>Y</v>
      </c>
      <c r="G20" s="63">
        <v>1</v>
      </c>
      <c r="H20" s="63">
        <v>0</v>
      </c>
      <c r="I20" s="63">
        <v>0</v>
      </c>
      <c r="J20" s="64">
        <v>0</v>
      </c>
      <c r="K20" s="64"/>
      <c r="L20" s="64">
        <v>1.01</v>
      </c>
      <c r="M20" s="65">
        <f>G20+H20</f>
        <v>1</v>
      </c>
      <c r="N20" s="66">
        <f>L20-(I20*0.2)</f>
        <v>1.01</v>
      </c>
      <c r="O20" s="57">
        <f t="shared" si="3"/>
        <v>15</v>
      </c>
      <c r="P20" s="67">
        <f>IF(F20="Y",N20,0)</f>
        <v>1.01</v>
      </c>
      <c r="Q20" s="57">
        <f t="shared" si="4"/>
        <v>1</v>
      </c>
    </row>
    <row r="21" spans="1:17" ht="11.5" customHeight="1" x14ac:dyDescent="0.25">
      <c r="A21" s="57">
        <v>18</v>
      </c>
      <c r="B21" s="91">
        <v>1</v>
      </c>
      <c r="C21" s="62" t="s">
        <v>81</v>
      </c>
      <c r="D21" s="92" t="str">
        <f>YTD!P32</f>
        <v>Rick M</v>
      </c>
      <c r="E21" s="62" t="s">
        <v>82</v>
      </c>
      <c r="F21" s="103" t="str">
        <f>YTD!Q32</f>
        <v>Y</v>
      </c>
      <c r="G21" s="63">
        <v>0</v>
      </c>
      <c r="H21" s="63">
        <v>0</v>
      </c>
      <c r="I21" s="63">
        <v>0</v>
      </c>
      <c r="J21" s="64">
        <v>0</v>
      </c>
      <c r="K21" s="64"/>
      <c r="L21" s="64">
        <v>0</v>
      </c>
      <c r="M21" s="65">
        <f t="shared" si="0"/>
        <v>0</v>
      </c>
      <c r="N21" s="66">
        <f t="shared" si="1"/>
        <v>0</v>
      </c>
      <c r="O21" s="57">
        <f t="shared" si="3"/>
        <v>30</v>
      </c>
      <c r="P21" s="67">
        <f t="shared" si="2"/>
        <v>0</v>
      </c>
      <c r="Q21" s="57">
        <f t="shared" si="4"/>
        <v>1</v>
      </c>
    </row>
    <row r="22" spans="1:17" ht="11.5" customHeight="1" x14ac:dyDescent="0.25">
      <c r="A22" s="57">
        <v>19</v>
      </c>
      <c r="B22" s="91">
        <v>3</v>
      </c>
      <c r="C22" s="62" t="s">
        <v>81</v>
      </c>
      <c r="D22" s="92" t="str">
        <f>YTD!P33</f>
        <v>Oz</v>
      </c>
      <c r="E22" s="62" t="s">
        <v>82</v>
      </c>
      <c r="F22" s="103" t="str">
        <f>YTD!Q33</f>
        <v>Y</v>
      </c>
      <c r="G22" s="63">
        <v>1</v>
      </c>
      <c r="H22" s="63">
        <v>0</v>
      </c>
      <c r="I22" s="63">
        <v>0</v>
      </c>
      <c r="J22" s="64">
        <v>0</v>
      </c>
      <c r="K22" s="64"/>
      <c r="L22" s="64">
        <v>1.1299999999999999</v>
      </c>
      <c r="M22" s="65">
        <f t="shared" si="0"/>
        <v>1</v>
      </c>
      <c r="N22" s="66">
        <f t="shared" si="1"/>
        <v>1.1299999999999999</v>
      </c>
      <c r="O22" s="57">
        <f t="shared" si="3"/>
        <v>12</v>
      </c>
      <c r="P22" s="67">
        <f t="shared" si="2"/>
        <v>1.1299999999999999</v>
      </c>
      <c r="Q22" s="57">
        <f t="shared" si="4"/>
        <v>1</v>
      </c>
    </row>
    <row r="23" spans="1:17" ht="11.5" customHeight="1" x14ac:dyDescent="0.25">
      <c r="A23" s="57">
        <v>20</v>
      </c>
      <c r="B23" s="91">
        <v>7</v>
      </c>
      <c r="C23" s="62" t="s">
        <v>81</v>
      </c>
      <c r="D23" s="92" t="str">
        <f>YTD!P34</f>
        <v>Rich T</v>
      </c>
      <c r="E23" s="62" t="s">
        <v>82</v>
      </c>
      <c r="F23" s="103" t="s">
        <v>81</v>
      </c>
      <c r="G23" s="63">
        <v>1</v>
      </c>
      <c r="H23" s="63">
        <v>0</v>
      </c>
      <c r="I23" s="63">
        <v>0</v>
      </c>
      <c r="J23" s="64">
        <v>0</v>
      </c>
      <c r="K23" s="64"/>
      <c r="L23" s="64">
        <v>1.1000000000000001</v>
      </c>
      <c r="M23" s="65">
        <f>G23+H23</f>
        <v>1</v>
      </c>
      <c r="N23" s="66">
        <f>L23-(I23*0.2)</f>
        <v>1.1000000000000001</v>
      </c>
      <c r="O23" s="57">
        <f t="shared" si="3"/>
        <v>13</v>
      </c>
      <c r="P23" s="67">
        <f t="shared" si="2"/>
        <v>0</v>
      </c>
      <c r="Q23" s="57">
        <f t="shared" si="4"/>
        <v>0</v>
      </c>
    </row>
    <row r="24" spans="1:17" ht="11.5" customHeight="1" x14ac:dyDescent="0.25">
      <c r="A24" s="57">
        <v>21</v>
      </c>
      <c r="B24" s="62">
        <v>4</v>
      </c>
      <c r="C24" s="62" t="s">
        <v>81</v>
      </c>
      <c r="D24" s="92" t="str">
        <f>YTD!P35</f>
        <v>Rich K</v>
      </c>
      <c r="E24" s="62" t="s">
        <v>82</v>
      </c>
      <c r="F24" s="103" t="str">
        <f>YTD!Q35</f>
        <v>Y</v>
      </c>
      <c r="G24" s="63">
        <v>0</v>
      </c>
      <c r="H24" s="63">
        <v>0</v>
      </c>
      <c r="I24" s="63">
        <v>0</v>
      </c>
      <c r="J24" s="64">
        <v>0</v>
      </c>
      <c r="K24" s="64"/>
      <c r="L24" s="64">
        <v>0</v>
      </c>
      <c r="M24" s="65">
        <f t="shared" si="0"/>
        <v>0</v>
      </c>
      <c r="N24" s="66">
        <f t="shared" si="1"/>
        <v>0</v>
      </c>
      <c r="O24" s="57">
        <f t="shared" si="3"/>
        <v>30</v>
      </c>
      <c r="P24" s="67">
        <f t="shared" si="2"/>
        <v>0</v>
      </c>
      <c r="Q24" s="57">
        <f t="shared" si="4"/>
        <v>1</v>
      </c>
    </row>
    <row r="25" spans="1:17" ht="11.5" customHeight="1" x14ac:dyDescent="0.25">
      <c r="A25" s="57">
        <v>22</v>
      </c>
      <c r="B25" s="62">
        <v>8</v>
      </c>
      <c r="C25" s="62" t="s">
        <v>81</v>
      </c>
      <c r="D25" s="92" t="str">
        <f>YTD!P36</f>
        <v>Eli</v>
      </c>
      <c r="E25" s="62" t="s">
        <v>82</v>
      </c>
      <c r="F25" s="103" t="str">
        <f>YTD!Q36</f>
        <v>Y</v>
      </c>
      <c r="G25" s="63">
        <v>2</v>
      </c>
      <c r="H25" s="63">
        <v>0</v>
      </c>
      <c r="I25" s="63">
        <v>0</v>
      </c>
      <c r="J25" s="64">
        <v>0</v>
      </c>
      <c r="K25" s="64"/>
      <c r="L25" s="64">
        <v>2.09</v>
      </c>
      <c r="M25" s="65">
        <f t="shared" si="0"/>
        <v>2</v>
      </c>
      <c r="N25" s="66">
        <f t="shared" si="1"/>
        <v>2.09</v>
      </c>
      <c r="O25" s="57">
        <f t="shared" si="3"/>
        <v>9</v>
      </c>
      <c r="P25" s="67">
        <f t="shared" si="2"/>
        <v>2.09</v>
      </c>
      <c r="Q25" s="57">
        <f t="shared" si="4"/>
        <v>1</v>
      </c>
    </row>
    <row r="26" spans="1:17" ht="11.5" customHeight="1" x14ac:dyDescent="0.25">
      <c r="A26" s="57">
        <v>23</v>
      </c>
      <c r="B26" s="62"/>
      <c r="C26" s="62"/>
      <c r="D26" s="92" t="s">
        <v>37</v>
      </c>
      <c r="E26" s="62"/>
      <c r="F26" s="103"/>
      <c r="G26" s="63"/>
      <c r="H26" s="63"/>
      <c r="I26" s="63"/>
      <c r="J26" s="64"/>
      <c r="K26" s="64"/>
      <c r="L26" s="64"/>
      <c r="M26" s="65"/>
      <c r="N26" s="66"/>
      <c r="O26" s="57"/>
      <c r="P26" s="67"/>
      <c r="Q26" s="57"/>
    </row>
    <row r="27" spans="1:17" ht="11.5" customHeight="1" x14ac:dyDescent="0.25">
      <c r="A27" s="57">
        <v>24</v>
      </c>
      <c r="B27" s="62"/>
      <c r="C27" s="62"/>
      <c r="D27" s="92" t="s">
        <v>37</v>
      </c>
      <c r="E27" s="62"/>
      <c r="F27" s="103"/>
      <c r="G27" s="63"/>
      <c r="H27" s="63"/>
      <c r="I27" s="63"/>
      <c r="J27" s="64"/>
      <c r="K27" s="64"/>
      <c r="L27" s="64"/>
      <c r="M27" s="65"/>
      <c r="N27" s="66"/>
      <c r="O27" s="57"/>
      <c r="P27" s="67"/>
      <c r="Q27" s="57"/>
    </row>
    <row r="28" spans="1:17" ht="11.5" customHeight="1" x14ac:dyDescent="0.25">
      <c r="A28" s="57">
        <v>25</v>
      </c>
      <c r="B28" s="62"/>
      <c r="C28" s="62"/>
      <c r="D28" s="92" t="s">
        <v>37</v>
      </c>
      <c r="E28" s="62"/>
      <c r="F28" s="103"/>
      <c r="G28" s="63"/>
      <c r="H28" s="63"/>
      <c r="I28" s="63"/>
      <c r="J28" s="64"/>
      <c r="K28" s="64"/>
      <c r="L28" s="64"/>
      <c r="M28" s="65"/>
      <c r="N28" s="66"/>
      <c r="O28" s="57"/>
      <c r="P28" s="67"/>
      <c r="Q28" s="57"/>
    </row>
    <row r="29" spans="1:17" ht="11.5" customHeight="1" x14ac:dyDescent="0.25">
      <c r="A29" s="57">
        <v>26</v>
      </c>
      <c r="B29" s="62"/>
      <c r="C29" s="62"/>
      <c r="D29" s="92" t="s">
        <v>37</v>
      </c>
      <c r="E29" s="62"/>
      <c r="F29" s="103"/>
      <c r="G29" s="63"/>
      <c r="H29" s="63"/>
      <c r="I29" s="63"/>
      <c r="J29" s="64"/>
      <c r="K29" s="64"/>
      <c r="L29" s="64"/>
      <c r="M29" s="65"/>
      <c r="N29" s="66"/>
      <c r="O29" s="57"/>
      <c r="P29" s="67"/>
      <c r="Q29" s="57"/>
    </row>
    <row r="30" spans="1:17" ht="11.5" customHeight="1" x14ac:dyDescent="0.25">
      <c r="A30" s="57"/>
      <c r="B30" s="68"/>
      <c r="C30" s="68"/>
      <c r="D30" s="69" t="s">
        <v>8</v>
      </c>
      <c r="E30" s="68">
        <f>COUNTIF(E4:E29,"Y")</f>
        <v>20</v>
      </c>
      <c r="F30" s="68"/>
      <c r="G30" s="57">
        <f>SUM(G4:G29)</f>
        <v>33</v>
      </c>
      <c r="H30" s="57">
        <f>SUM(H4:H29)</f>
        <v>2</v>
      </c>
      <c r="I30" s="57">
        <f>SUM(I4:I29)</f>
        <v>1</v>
      </c>
      <c r="J30" s="67">
        <f>MAX(J4:J29)</f>
        <v>4.1500000000000004</v>
      </c>
      <c r="K30" s="67"/>
      <c r="L30" s="67">
        <f>SUM(L4:L29)</f>
        <v>53.17</v>
      </c>
      <c r="M30" s="57">
        <f>SUM(M4:M29)</f>
        <v>35</v>
      </c>
      <c r="N30" s="67">
        <f>SUM(N4:N29)</f>
        <v>52.97</v>
      </c>
      <c r="O30" s="57"/>
      <c r="P30" s="67">
        <f>SUM(P4:P29)</f>
        <v>9.43</v>
      </c>
      <c r="Q30" s="57">
        <f>SUM(Q4:Q29)</f>
        <v>10</v>
      </c>
    </row>
    <row r="31" spans="1:17" ht="11.5" customHeight="1" x14ac:dyDescent="0.25">
      <c r="A31" s="70"/>
      <c r="B31" s="71" t="s">
        <v>70</v>
      </c>
      <c r="C31" s="71" t="s">
        <v>48</v>
      </c>
      <c r="D31" s="155" t="s">
        <v>72</v>
      </c>
      <c r="E31" s="156"/>
      <c r="F31" s="157"/>
      <c r="G31" s="153" t="s">
        <v>21</v>
      </c>
      <c r="H31" s="154"/>
      <c r="I31" s="71" t="s">
        <v>70</v>
      </c>
      <c r="J31" s="71" t="s">
        <v>48</v>
      </c>
      <c r="K31" s="155" t="s">
        <v>72</v>
      </c>
      <c r="L31" s="156"/>
      <c r="M31" s="157"/>
      <c r="N31" s="158" t="s">
        <v>21</v>
      </c>
      <c r="O31" s="158"/>
      <c r="P31" s="55" t="s">
        <v>32</v>
      </c>
      <c r="Q31" s="72">
        <f>IF(Q30=0,"No Data",P30/Q30)</f>
        <v>0.94299999999999995</v>
      </c>
    </row>
    <row r="32" spans="1:17" ht="11.5" customHeight="1" x14ac:dyDescent="0.25">
      <c r="A32" s="73"/>
      <c r="B32" s="41" t="s">
        <v>73</v>
      </c>
      <c r="C32" s="74">
        <f>Teams!$AD4</f>
        <v>1</v>
      </c>
      <c r="D32" s="74" t="str">
        <f>VLOOKUP($C32,$B$4:$D$29,3,0)</f>
        <v>Armand</v>
      </c>
      <c r="E32" s="74" t="s">
        <v>71</v>
      </c>
      <c r="F32" s="74" t="str">
        <f t="array" ref="F32">IF($B$4:$B$29=20,"#N/A",IF(COUNTIF($B$4:$B$29,$C32)=1,"Alone",LOOKUP(2,1/($B$4:$B$29=$C32),$D$4:$D$29)))</f>
        <v>Rick M</v>
      </c>
      <c r="G32" s="149">
        <f>Teams!AE4</f>
        <v>9.14</v>
      </c>
      <c r="H32" s="150"/>
      <c r="I32" s="41" t="s">
        <v>76</v>
      </c>
      <c r="J32" s="74">
        <f>Teams!$AD7</f>
        <v>3</v>
      </c>
      <c r="K32" s="74" t="str">
        <f>VLOOKUP($J32,$B$4:$D$29,3,0)</f>
        <v>Jack</v>
      </c>
      <c r="L32" s="74" t="s">
        <v>71</v>
      </c>
      <c r="M32" s="74" t="str">
        <f t="array" ref="M32">IF($B$4:$B$29=20,"#N/A",IF(COUNTIF($B$4:$B$29,$J32)=1,"Alone",LOOKUP(2,1/($B$4:$B$29=$J32),$D$4:$D$29)))</f>
        <v>Oz</v>
      </c>
      <c r="N32" s="148">
        <f>Teams!AE7</f>
        <v>6.16</v>
      </c>
      <c r="O32" s="148"/>
      <c r="Q32" s="73"/>
    </row>
    <row r="33" spans="1:17" ht="11.5" customHeight="1" x14ac:dyDescent="0.25">
      <c r="A33" s="73"/>
      <c r="B33" s="41" t="s">
        <v>74</v>
      </c>
      <c r="C33" s="74">
        <f>Teams!$AD5</f>
        <v>8</v>
      </c>
      <c r="D33" s="74" t="str">
        <f>VLOOKUP($C33,$B$4:$D$29,3,0)</f>
        <v>Scott</v>
      </c>
      <c r="E33" s="74" t="s">
        <v>71</v>
      </c>
      <c r="F33" s="74" t="str">
        <f t="array" ref="F33">IF($B$4:$B$29=20,"#N/A",IF(COUNTIF($B$4:$B$29,$C33)=1,"Alone",LOOKUP(2,1/($B$4:$B$29=$C33),$D$4:$D$29)))</f>
        <v>Eli</v>
      </c>
      <c r="G33" s="149">
        <f>Teams!AE5</f>
        <v>8.9600000000000009</v>
      </c>
      <c r="H33" s="150"/>
      <c r="I33" s="41" t="s">
        <v>77</v>
      </c>
      <c r="J33" s="74">
        <f>Teams!$AD8</f>
        <v>9</v>
      </c>
      <c r="K33" s="74" t="str">
        <f>VLOOKUP($J33,$B$4:$D$29,3,0)</f>
        <v>Steve D</v>
      </c>
      <c r="L33" s="74" t="s">
        <v>71</v>
      </c>
      <c r="M33" s="74" t="str">
        <f t="array" ref="M33">IF($B$4:$B$29=20,"#N/A",IF(COUNTIF($B$4:$B$29,$J33)=1,"Alone",LOOKUP(2,1/($B$4:$B$29=$J33),$D$4:$D$29)))</f>
        <v>Mike</v>
      </c>
      <c r="N33" s="148">
        <f>Teams!AE8</f>
        <v>6.1199999999999992</v>
      </c>
      <c r="O33" s="148"/>
      <c r="P33" s="73"/>
      <c r="Q33" s="73"/>
    </row>
    <row r="34" spans="1:17" ht="11.5" customHeight="1" x14ac:dyDescent="0.25">
      <c r="A34" s="73"/>
      <c r="B34" s="41" t="s">
        <v>75</v>
      </c>
      <c r="C34" s="74">
        <f>Teams!$AD6</f>
        <v>2</v>
      </c>
      <c r="D34" s="74" t="str">
        <f>VLOOKUP($C34,$B$4:$D$29,3,0)</f>
        <v>Dean</v>
      </c>
      <c r="E34" s="74" t="s">
        <v>71</v>
      </c>
      <c r="F34" s="74" t="str">
        <f t="array" ref="F34">IF($B$4:$B$29=20,"#N/A",IF(COUNTIF($B$4:$B$29,$C34)=1,"Alone",LOOKUP(2,1/($B$4:$B$29=$C34),$D$4:$D$29)))</f>
        <v>Jim</v>
      </c>
      <c r="G34" s="149">
        <f>Teams!AE6</f>
        <v>8.09</v>
      </c>
      <c r="H34" s="150"/>
      <c r="I34" s="41" t="s">
        <v>78</v>
      </c>
      <c r="J34" s="74">
        <f>Teams!$AD9</f>
        <v>6</v>
      </c>
      <c r="K34" s="74" t="str">
        <f>VLOOKUP($J34,$B$4:$D$29,3,0)</f>
        <v>Morrie</v>
      </c>
      <c r="L34" s="74" t="s">
        <v>71</v>
      </c>
      <c r="M34" s="74" t="str">
        <f t="array" ref="M34">IF($B$4:$B$29=20,"#N/A",IF(COUNTIF($B$4:$B$29,$J34)=1,"Alone",LOOKUP(2,1/($B$4:$B$29=$J34),$D$4:$D$29)))</f>
        <v>Pete</v>
      </c>
      <c r="N34" s="148">
        <f>Teams!AE9</f>
        <v>4.26</v>
      </c>
      <c r="O34" s="148"/>
      <c r="P34" s="73"/>
      <c r="Q34" s="73"/>
    </row>
    <row r="35" spans="1:17" ht="11.5" customHeight="1" x14ac:dyDescent="0.25">
      <c r="B35" s="76"/>
      <c r="D35" s="76"/>
      <c r="E35" s="76"/>
      <c r="F35" s="76"/>
      <c r="G35" s="76"/>
      <c r="H35" s="76"/>
      <c r="I35" s="76"/>
      <c r="J35" s="75"/>
      <c r="K35" s="75"/>
      <c r="M35" s="75"/>
      <c r="N35" s="75"/>
      <c r="O35" s="75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conditionalFormatting sqref="D4:O29">
    <cfRule type="expression" priority="1" stopIfTrue="1">
      <formula>O4&lt;7</formula>
    </cfRule>
  </conditionalFormatting>
  <printOptions horizontalCentered="1" verticalCentered="1" gridLines="1"/>
  <pageMargins left="0.75" right="0.75" top="1" bottom="1" header="0.5" footer="0.5"/>
  <pageSetup scale="91" orientation="landscape" horizontalDpi="4294967293" r:id="rId1"/>
  <headerFooter alignWithMargins="0"/>
  <webPublishItems count="2">
    <webPublishItem id="15095" divId="MVBC Trail 2006_15095" sourceType="range" sourceRef="A1:L26" destinationFile="C:\mvbc\MVBC_Trail_2006_files\CTRiver.htm"/>
    <webPublishItem id="24809" divId="MVBC Trail 2006_24809" sourceType="range" sourceRef="A1:L26" destinationFile="C:\mvbc\MVBC_Trail_2006_files\CTRiver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Q35"/>
  <sheetViews>
    <sheetView topLeftCell="A4" workbookViewId="0">
      <selection activeCell="D9" sqref="D9"/>
    </sheetView>
  </sheetViews>
  <sheetFormatPr defaultColWidth="9.1796875" defaultRowHeight="11.5" customHeight="1" x14ac:dyDescent="0.25"/>
  <cols>
    <col min="1" max="1" width="3" style="75" bestFit="1" customWidth="1"/>
    <col min="2" max="2" width="7.453125" style="78" bestFit="1" customWidth="1"/>
    <col min="3" max="3" width="7.453125" style="77" customWidth="1"/>
    <col min="4" max="4" width="10.7265625" style="73" customWidth="1"/>
    <col min="5" max="5" width="5.54296875" style="73" bestFit="1" customWidth="1"/>
    <col min="6" max="6" width="10.7265625" style="73" customWidth="1"/>
    <col min="7" max="8" width="7.7265625" style="73" customWidth="1"/>
    <col min="9" max="9" width="7.453125" style="73" bestFit="1" customWidth="1"/>
    <col min="10" max="10" width="7.81640625" style="56" customWidth="1"/>
    <col min="11" max="11" width="10.7265625" style="56" customWidth="1"/>
    <col min="12" max="12" width="6.7265625" style="75" bestFit="1" customWidth="1"/>
    <col min="13" max="13" width="10.7265625" style="56" customWidth="1"/>
    <col min="14" max="14" width="6.7265625" style="56" bestFit="1" customWidth="1"/>
    <col min="15" max="15" width="8.26953125" style="56" bestFit="1" customWidth="1"/>
    <col min="16" max="16" width="10" style="56" bestFit="1" customWidth="1"/>
    <col min="17" max="17" width="7.1796875" style="56" bestFit="1" customWidth="1"/>
    <col min="18" max="16384" width="9.1796875" style="56"/>
  </cols>
  <sheetData>
    <row r="1" spans="1:17" ht="11.5" customHeight="1" x14ac:dyDescent="0.25">
      <c r="A1" s="152" t="str">
        <f>YTD!L20</f>
        <v>Beach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1.5" customHeight="1" x14ac:dyDescent="0.25">
      <c r="A2" s="151"/>
      <c r="B2" s="58" t="s">
        <v>45</v>
      </c>
      <c r="C2" s="58" t="s">
        <v>36</v>
      </c>
      <c r="D2" s="59" t="s">
        <v>9</v>
      </c>
      <c r="E2" s="58" t="s">
        <v>1</v>
      </c>
      <c r="F2" s="58" t="s">
        <v>30</v>
      </c>
      <c r="G2" s="59" t="s">
        <v>10</v>
      </c>
      <c r="H2" s="59" t="s">
        <v>10</v>
      </c>
      <c r="I2" s="59" t="s">
        <v>10</v>
      </c>
      <c r="J2" s="59" t="s">
        <v>2</v>
      </c>
      <c r="K2" s="59" t="s">
        <v>27</v>
      </c>
      <c r="L2" s="59" t="s">
        <v>5</v>
      </c>
      <c r="M2" s="59" t="s">
        <v>3</v>
      </c>
      <c r="N2" s="59" t="s">
        <v>7</v>
      </c>
      <c r="O2" s="59" t="s">
        <v>15</v>
      </c>
      <c r="P2" s="59" t="s">
        <v>29</v>
      </c>
      <c r="Q2" s="59" t="s">
        <v>34</v>
      </c>
    </row>
    <row r="3" spans="1:17" ht="11.5" customHeight="1" x14ac:dyDescent="0.25">
      <c r="A3" s="151"/>
      <c r="B3" s="60" t="s">
        <v>10</v>
      </c>
      <c r="C3" s="60" t="s">
        <v>46</v>
      </c>
      <c r="D3" s="61" t="s">
        <v>0</v>
      </c>
      <c r="E3" s="60" t="s">
        <v>14</v>
      </c>
      <c r="F3" s="60" t="s">
        <v>31</v>
      </c>
      <c r="G3" s="61" t="s">
        <v>12</v>
      </c>
      <c r="H3" s="61" t="s">
        <v>11</v>
      </c>
      <c r="I3" s="61" t="s">
        <v>13</v>
      </c>
      <c r="J3" s="61" t="s">
        <v>6</v>
      </c>
      <c r="K3" s="61" t="s">
        <v>44</v>
      </c>
      <c r="L3" s="61" t="s">
        <v>6</v>
      </c>
      <c r="M3" s="61" t="s">
        <v>4</v>
      </c>
      <c r="N3" s="61" t="s">
        <v>6</v>
      </c>
      <c r="O3" s="61" t="s">
        <v>16</v>
      </c>
      <c r="P3" s="61" t="s">
        <v>6</v>
      </c>
      <c r="Q3" s="61" t="s">
        <v>33</v>
      </c>
    </row>
    <row r="4" spans="1:17" ht="11.5" customHeight="1" x14ac:dyDescent="0.25">
      <c r="A4" s="57">
        <v>1</v>
      </c>
      <c r="B4" s="91">
        <v>1</v>
      </c>
      <c r="C4" s="62" t="s">
        <v>81</v>
      </c>
      <c r="D4" s="92" t="str">
        <f>YTD!P15</f>
        <v>Armand</v>
      </c>
      <c r="E4" s="62" t="s">
        <v>82</v>
      </c>
      <c r="F4" s="103" t="str">
        <f>YTD!Q15</f>
        <v>N</v>
      </c>
      <c r="G4" s="63">
        <v>2</v>
      </c>
      <c r="H4" s="63">
        <v>0</v>
      </c>
      <c r="I4" s="63">
        <v>0</v>
      </c>
      <c r="J4" s="64">
        <v>0</v>
      </c>
      <c r="K4" s="64"/>
      <c r="L4" s="64">
        <v>1.63</v>
      </c>
      <c r="M4" s="65">
        <f t="shared" ref="M4:M25" si="0">G4+H4</f>
        <v>2</v>
      </c>
      <c r="N4" s="66">
        <f t="shared" ref="N4:N25" si="1">L4-(I4*0.2)</f>
        <v>1.63</v>
      </c>
      <c r="O4" s="57">
        <f>IF($E4="N",35,IF($M4=0,30,RANK($N4,$N$4:$N$29,0)))</f>
        <v>4</v>
      </c>
      <c r="P4" s="67">
        <f t="shared" ref="P4:P25" si="2">IF(F4="Y",N4,0)</f>
        <v>0</v>
      </c>
      <c r="Q4" s="57">
        <f>IF(E4="N",0,(IF(F4="N",0,1)))</f>
        <v>0</v>
      </c>
    </row>
    <row r="5" spans="1:17" ht="11.5" customHeight="1" x14ac:dyDescent="0.25">
      <c r="A5" s="57">
        <v>2</v>
      </c>
      <c r="B5" s="91">
        <v>2</v>
      </c>
      <c r="C5" s="62" t="s">
        <v>81</v>
      </c>
      <c r="D5" s="92" t="str">
        <f>YTD!P16</f>
        <v>Dean</v>
      </c>
      <c r="E5" s="62" t="s">
        <v>82</v>
      </c>
      <c r="F5" s="103" t="str">
        <f>YTD!Q16</f>
        <v>N</v>
      </c>
      <c r="G5" s="63">
        <v>5</v>
      </c>
      <c r="H5" s="63">
        <v>0</v>
      </c>
      <c r="I5" s="63">
        <v>0</v>
      </c>
      <c r="J5" s="64">
        <v>1.38</v>
      </c>
      <c r="K5" s="64" t="s">
        <v>117</v>
      </c>
      <c r="L5" s="64">
        <v>4.4400000000000004</v>
      </c>
      <c r="M5" s="65">
        <f t="shared" si="0"/>
        <v>5</v>
      </c>
      <c r="N5" s="66">
        <f t="shared" si="1"/>
        <v>4.4400000000000004</v>
      </c>
      <c r="O5" s="57">
        <f t="shared" ref="O5:O25" si="3">IF($E5="N",35,IF($M5=0,30,RANK($N5,$N$4:$N$29,0)))</f>
        <v>2</v>
      </c>
      <c r="P5" s="67">
        <f t="shared" si="2"/>
        <v>0</v>
      </c>
      <c r="Q5" s="57">
        <f t="shared" ref="Q5:Q25" si="4">IF(E5="N",0,(IF(F5="N",0,1)))</f>
        <v>0</v>
      </c>
    </row>
    <row r="6" spans="1:17" ht="11.5" customHeight="1" x14ac:dyDescent="0.25">
      <c r="A6" s="57">
        <v>3</v>
      </c>
      <c r="B6" s="91">
        <v>3</v>
      </c>
      <c r="C6" s="62" t="s">
        <v>81</v>
      </c>
      <c r="D6" s="92" t="str">
        <f>YTD!P17</f>
        <v>Jack</v>
      </c>
      <c r="E6" s="62" t="s">
        <v>82</v>
      </c>
      <c r="F6" s="103" t="str">
        <f>YTD!Q17</f>
        <v>N</v>
      </c>
      <c r="G6" s="63">
        <v>1</v>
      </c>
      <c r="H6" s="63">
        <v>0</v>
      </c>
      <c r="I6" s="63">
        <v>0</v>
      </c>
      <c r="J6" s="64">
        <v>0</v>
      </c>
      <c r="K6" s="64"/>
      <c r="L6" s="64">
        <v>0.63</v>
      </c>
      <c r="M6" s="65">
        <f>G6+H6</f>
        <v>1</v>
      </c>
      <c r="N6" s="66">
        <f>L6-(I6*0.2)</f>
        <v>0.63</v>
      </c>
      <c r="O6" s="57">
        <f t="shared" si="3"/>
        <v>16</v>
      </c>
      <c r="P6" s="67">
        <f>IF(F6="Y",N6,0)</f>
        <v>0</v>
      </c>
      <c r="Q6" s="57">
        <f t="shared" si="4"/>
        <v>0</v>
      </c>
    </row>
    <row r="7" spans="1:17" ht="11.5" customHeight="1" x14ac:dyDescent="0.25">
      <c r="A7" s="57">
        <v>4</v>
      </c>
      <c r="B7" s="91">
        <v>4</v>
      </c>
      <c r="C7" s="62" t="s">
        <v>82</v>
      </c>
      <c r="D7" s="92" t="str">
        <f>YTD!P18</f>
        <v>Jason</v>
      </c>
      <c r="E7" s="62" t="s">
        <v>82</v>
      </c>
      <c r="F7" s="103" t="str">
        <f>YTD!Q18</f>
        <v>N</v>
      </c>
      <c r="G7" s="63">
        <v>1</v>
      </c>
      <c r="H7" s="63">
        <v>0</v>
      </c>
      <c r="I7" s="63">
        <v>0</v>
      </c>
      <c r="J7" s="64">
        <v>1.38</v>
      </c>
      <c r="K7" s="64" t="s">
        <v>117</v>
      </c>
      <c r="L7" s="64">
        <v>1.38</v>
      </c>
      <c r="M7" s="65">
        <f t="shared" si="0"/>
        <v>1</v>
      </c>
      <c r="N7" s="66">
        <f t="shared" si="1"/>
        <v>1.38</v>
      </c>
      <c r="O7" s="57">
        <f t="shared" si="3"/>
        <v>6</v>
      </c>
      <c r="P7" s="67">
        <f t="shared" si="2"/>
        <v>0</v>
      </c>
      <c r="Q7" s="57">
        <f t="shared" si="4"/>
        <v>0</v>
      </c>
    </row>
    <row r="8" spans="1:17" ht="11.5" customHeight="1" x14ac:dyDescent="0.25">
      <c r="A8" s="57">
        <v>5</v>
      </c>
      <c r="B8" s="91">
        <v>5</v>
      </c>
      <c r="C8" s="62" t="s">
        <v>81</v>
      </c>
      <c r="D8" s="92" t="str">
        <f>YTD!P19</f>
        <v>Kevin</v>
      </c>
      <c r="E8" s="62" t="s">
        <v>82</v>
      </c>
      <c r="F8" s="103" t="s">
        <v>81</v>
      </c>
      <c r="G8" s="63">
        <v>1</v>
      </c>
      <c r="H8" s="63">
        <v>0</v>
      </c>
      <c r="I8" s="63">
        <v>0</v>
      </c>
      <c r="J8" s="64">
        <v>0</v>
      </c>
      <c r="K8" s="64"/>
      <c r="L8" s="64">
        <v>0.88</v>
      </c>
      <c r="M8" s="65">
        <f>G8+H8</f>
        <v>1</v>
      </c>
      <c r="N8" s="66">
        <f>L8-(I8*0.2)</f>
        <v>0.88</v>
      </c>
      <c r="O8" s="57">
        <f t="shared" si="3"/>
        <v>10</v>
      </c>
      <c r="P8" s="67">
        <f>IF(F8="Y",N8,0)</f>
        <v>0</v>
      </c>
      <c r="Q8" s="57">
        <f t="shared" si="4"/>
        <v>0</v>
      </c>
    </row>
    <row r="9" spans="1:17" ht="11.5" customHeight="1" x14ac:dyDescent="0.25">
      <c r="A9" s="57">
        <v>6</v>
      </c>
      <c r="B9" s="91">
        <v>6</v>
      </c>
      <c r="C9" s="62" t="s">
        <v>81</v>
      </c>
      <c r="D9" s="92" t="str">
        <f>YTD!P20</f>
        <v>Morrie</v>
      </c>
      <c r="E9" s="62" t="s">
        <v>82</v>
      </c>
      <c r="F9" s="103" t="str">
        <f>YTD!Q20</f>
        <v>N</v>
      </c>
      <c r="G9" s="63">
        <v>1</v>
      </c>
      <c r="H9" s="63">
        <v>0</v>
      </c>
      <c r="I9" s="63">
        <v>0</v>
      </c>
      <c r="J9" s="64">
        <v>0</v>
      </c>
      <c r="K9" s="64"/>
      <c r="L9" s="64">
        <v>0.76</v>
      </c>
      <c r="M9" s="65">
        <f t="shared" si="0"/>
        <v>1</v>
      </c>
      <c r="N9" s="66">
        <f t="shared" si="1"/>
        <v>0.76</v>
      </c>
      <c r="O9" s="57">
        <f t="shared" si="3"/>
        <v>13</v>
      </c>
      <c r="P9" s="67">
        <f t="shared" si="2"/>
        <v>0</v>
      </c>
      <c r="Q9" s="57">
        <f t="shared" si="4"/>
        <v>0</v>
      </c>
    </row>
    <row r="10" spans="1:17" ht="11.5" customHeight="1" x14ac:dyDescent="0.25">
      <c r="A10" s="57">
        <v>7</v>
      </c>
      <c r="B10" s="91">
        <v>7</v>
      </c>
      <c r="C10" s="62" t="s">
        <v>81</v>
      </c>
      <c r="D10" s="92" t="str">
        <f>YTD!P21</f>
        <v>Rich B</v>
      </c>
      <c r="E10" s="62" t="s">
        <v>82</v>
      </c>
      <c r="F10" s="103" t="str">
        <f>YTD!Q21</f>
        <v>N</v>
      </c>
      <c r="G10" s="63">
        <v>0</v>
      </c>
      <c r="H10" s="63">
        <v>0</v>
      </c>
      <c r="I10" s="63">
        <v>0</v>
      </c>
      <c r="J10" s="64">
        <v>0</v>
      </c>
      <c r="K10" s="64"/>
      <c r="L10" s="64">
        <v>0</v>
      </c>
      <c r="M10" s="65">
        <f t="shared" si="0"/>
        <v>0</v>
      </c>
      <c r="N10" s="66">
        <f t="shared" si="1"/>
        <v>0</v>
      </c>
      <c r="O10" s="57">
        <f t="shared" si="3"/>
        <v>30</v>
      </c>
      <c r="P10" s="67">
        <f t="shared" si="2"/>
        <v>0</v>
      </c>
      <c r="Q10" s="57">
        <f t="shared" si="4"/>
        <v>0</v>
      </c>
    </row>
    <row r="11" spans="1:17" ht="11.5" customHeight="1" x14ac:dyDescent="0.25">
      <c r="A11" s="57">
        <v>8</v>
      </c>
      <c r="B11" s="91">
        <v>8</v>
      </c>
      <c r="C11" s="62" t="s">
        <v>81</v>
      </c>
      <c r="D11" s="92" t="str">
        <f>YTD!P22</f>
        <v>Scott</v>
      </c>
      <c r="E11" s="62" t="s">
        <v>82</v>
      </c>
      <c r="F11" s="103" t="str">
        <f>YTD!Q22</f>
        <v>N</v>
      </c>
      <c r="G11" s="63">
        <v>1</v>
      </c>
      <c r="H11" s="63">
        <v>0</v>
      </c>
      <c r="I11" s="63">
        <v>0</v>
      </c>
      <c r="J11" s="64">
        <v>0</v>
      </c>
      <c r="K11" s="64"/>
      <c r="L11" s="64">
        <v>0.82</v>
      </c>
      <c r="M11" s="65">
        <f>G11+H11</f>
        <v>1</v>
      </c>
      <c r="N11" s="66">
        <f>L11-(I11*0.2)</f>
        <v>0.82</v>
      </c>
      <c r="O11" s="57">
        <f t="shared" si="3"/>
        <v>11</v>
      </c>
      <c r="P11" s="67">
        <f>IF(F11="Y",N11,0)</f>
        <v>0</v>
      </c>
      <c r="Q11" s="57">
        <f t="shared" si="4"/>
        <v>0</v>
      </c>
    </row>
    <row r="12" spans="1:17" ht="11.5" customHeight="1" x14ac:dyDescent="0.25">
      <c r="A12" s="57">
        <v>9</v>
      </c>
      <c r="B12" s="91">
        <v>9</v>
      </c>
      <c r="C12" s="62" t="s">
        <v>81</v>
      </c>
      <c r="D12" s="92" t="str">
        <f>YTD!P23</f>
        <v>Steve D</v>
      </c>
      <c r="E12" s="62" t="s">
        <v>82</v>
      </c>
      <c r="F12" s="103" t="str">
        <f>YTD!Q23</f>
        <v>N</v>
      </c>
      <c r="G12" s="63">
        <v>0</v>
      </c>
      <c r="H12" s="63">
        <v>0</v>
      </c>
      <c r="I12" s="63">
        <v>0</v>
      </c>
      <c r="J12" s="64">
        <v>0</v>
      </c>
      <c r="K12" s="64"/>
      <c r="L12" s="64">
        <v>0</v>
      </c>
      <c r="M12" s="65">
        <f t="shared" si="0"/>
        <v>0</v>
      </c>
      <c r="N12" s="66">
        <f t="shared" si="1"/>
        <v>0</v>
      </c>
      <c r="O12" s="57">
        <f t="shared" si="3"/>
        <v>30</v>
      </c>
      <c r="P12" s="67">
        <f t="shared" si="2"/>
        <v>0</v>
      </c>
      <c r="Q12" s="57">
        <f t="shared" si="4"/>
        <v>0</v>
      </c>
    </row>
    <row r="13" spans="1:17" ht="11.5" customHeight="1" x14ac:dyDescent="0.25">
      <c r="A13" s="57">
        <v>10</v>
      </c>
      <c r="B13" s="91">
        <v>10</v>
      </c>
      <c r="C13" s="62" t="s">
        <v>81</v>
      </c>
      <c r="D13" s="92" t="str">
        <f>YTD!P24</f>
        <v>Steve S</v>
      </c>
      <c r="E13" s="62" t="s">
        <v>82</v>
      </c>
      <c r="F13" s="103" t="str">
        <f>YTD!Q24</f>
        <v>N</v>
      </c>
      <c r="G13" s="63">
        <v>2</v>
      </c>
      <c r="H13" s="63">
        <v>0</v>
      </c>
      <c r="I13" s="63">
        <v>0</v>
      </c>
      <c r="J13" s="64">
        <v>0</v>
      </c>
      <c r="K13" s="64"/>
      <c r="L13" s="64">
        <v>1.5</v>
      </c>
      <c r="M13" s="65">
        <f t="shared" si="0"/>
        <v>2</v>
      </c>
      <c r="N13" s="66">
        <f t="shared" si="1"/>
        <v>1.5</v>
      </c>
      <c r="O13" s="57">
        <f t="shared" si="3"/>
        <v>5</v>
      </c>
      <c r="P13" s="67">
        <f t="shared" si="2"/>
        <v>0</v>
      </c>
      <c r="Q13" s="57">
        <f t="shared" si="4"/>
        <v>0</v>
      </c>
    </row>
    <row r="14" spans="1:17" ht="11.5" customHeight="1" x14ac:dyDescent="0.25">
      <c r="A14" s="57">
        <v>11</v>
      </c>
      <c r="B14" s="91">
        <v>11</v>
      </c>
      <c r="C14" s="62" t="s">
        <v>81</v>
      </c>
      <c r="D14" s="92" t="str">
        <f>YTD!P25</f>
        <v>Tom O</v>
      </c>
      <c r="E14" s="62" t="s">
        <v>82</v>
      </c>
      <c r="F14" s="103" t="str">
        <f>YTD!Q25</f>
        <v>N</v>
      </c>
      <c r="G14" s="63">
        <v>1</v>
      </c>
      <c r="H14" s="63">
        <v>0</v>
      </c>
      <c r="I14" s="63">
        <v>0</v>
      </c>
      <c r="J14" s="64">
        <v>0</v>
      </c>
      <c r="K14" s="64"/>
      <c r="L14" s="64">
        <v>1</v>
      </c>
      <c r="M14" s="65">
        <f t="shared" si="0"/>
        <v>1</v>
      </c>
      <c r="N14" s="66">
        <f t="shared" si="1"/>
        <v>1</v>
      </c>
      <c r="O14" s="57">
        <f t="shared" si="3"/>
        <v>9</v>
      </c>
      <c r="P14" s="67">
        <f t="shared" si="2"/>
        <v>0</v>
      </c>
      <c r="Q14" s="57">
        <f t="shared" si="4"/>
        <v>0</v>
      </c>
    </row>
    <row r="15" spans="1:17" ht="11.5" customHeight="1" x14ac:dyDescent="0.25">
      <c r="A15" s="57">
        <v>12</v>
      </c>
      <c r="B15" s="91">
        <v>11</v>
      </c>
      <c r="C15" s="62" t="s">
        <v>81</v>
      </c>
      <c r="D15" s="92" t="str">
        <f>YTD!P26</f>
        <v>Ryan</v>
      </c>
      <c r="E15" s="62" t="s">
        <v>82</v>
      </c>
      <c r="F15" s="103" t="str">
        <f>YTD!Q26</f>
        <v>Y</v>
      </c>
      <c r="G15" s="63">
        <v>0</v>
      </c>
      <c r="H15" s="63">
        <v>0</v>
      </c>
      <c r="I15" s="63">
        <v>0</v>
      </c>
      <c r="J15" s="64">
        <v>0</v>
      </c>
      <c r="K15" s="64"/>
      <c r="L15" s="64">
        <v>0</v>
      </c>
      <c r="M15" s="65">
        <f t="shared" si="0"/>
        <v>0</v>
      </c>
      <c r="N15" s="66">
        <f t="shared" si="1"/>
        <v>0</v>
      </c>
      <c r="O15" s="57">
        <f t="shared" si="3"/>
        <v>30</v>
      </c>
      <c r="P15" s="67">
        <f t="shared" si="2"/>
        <v>0</v>
      </c>
      <c r="Q15" s="57">
        <f t="shared" si="4"/>
        <v>1</v>
      </c>
    </row>
    <row r="16" spans="1:17" ht="11.5" customHeight="1" x14ac:dyDescent="0.25">
      <c r="A16" s="57">
        <v>13</v>
      </c>
      <c r="B16" s="91">
        <v>8</v>
      </c>
      <c r="C16" s="62" t="s">
        <v>81</v>
      </c>
      <c r="D16" s="92" t="str">
        <f>YTD!P27</f>
        <v>Jim</v>
      </c>
      <c r="E16" s="62" t="s">
        <v>82</v>
      </c>
      <c r="F16" s="103" t="str">
        <f>YTD!Q27</f>
        <v>Y</v>
      </c>
      <c r="G16" s="63">
        <v>1</v>
      </c>
      <c r="H16" s="63">
        <v>0</v>
      </c>
      <c r="I16" s="63">
        <v>0</v>
      </c>
      <c r="J16" s="64">
        <v>0</v>
      </c>
      <c r="K16" s="64"/>
      <c r="L16" s="64">
        <v>0.76</v>
      </c>
      <c r="M16" s="65">
        <f t="shared" si="0"/>
        <v>1</v>
      </c>
      <c r="N16" s="66">
        <f t="shared" si="1"/>
        <v>0.76</v>
      </c>
      <c r="O16" s="57">
        <f t="shared" si="3"/>
        <v>13</v>
      </c>
      <c r="P16" s="67">
        <f t="shared" si="2"/>
        <v>0.76</v>
      </c>
      <c r="Q16" s="57">
        <f t="shared" si="4"/>
        <v>1</v>
      </c>
    </row>
    <row r="17" spans="1:17" ht="11.5" customHeight="1" x14ac:dyDescent="0.25">
      <c r="A17" s="57">
        <v>14</v>
      </c>
      <c r="B17" s="91">
        <v>6</v>
      </c>
      <c r="C17" s="62" t="s">
        <v>81</v>
      </c>
      <c r="D17" s="92" t="str">
        <f>YTD!P28</f>
        <v>Zack</v>
      </c>
      <c r="E17" s="62" t="s">
        <v>82</v>
      </c>
      <c r="F17" s="103" t="str">
        <f>YTD!Q28</f>
        <v>Y</v>
      </c>
      <c r="G17" s="63">
        <v>1</v>
      </c>
      <c r="H17" s="63">
        <v>0</v>
      </c>
      <c r="I17" s="63">
        <v>0</v>
      </c>
      <c r="J17" s="64">
        <v>0</v>
      </c>
      <c r="K17" s="64"/>
      <c r="L17" s="64">
        <v>0.82</v>
      </c>
      <c r="M17" s="65">
        <f t="shared" si="0"/>
        <v>1</v>
      </c>
      <c r="N17" s="66">
        <f t="shared" si="1"/>
        <v>0.82</v>
      </c>
      <c r="O17" s="57">
        <f t="shared" si="3"/>
        <v>11</v>
      </c>
      <c r="P17" s="67">
        <f t="shared" si="2"/>
        <v>0.82</v>
      </c>
      <c r="Q17" s="57">
        <f t="shared" si="4"/>
        <v>1</v>
      </c>
    </row>
    <row r="18" spans="1:17" ht="11.5" customHeight="1" x14ac:dyDescent="0.25">
      <c r="A18" s="57">
        <v>15</v>
      </c>
      <c r="B18" s="91"/>
      <c r="C18" s="62" t="s">
        <v>81</v>
      </c>
      <c r="D18" s="92" t="str">
        <f>YTD!P29</f>
        <v>Mike</v>
      </c>
      <c r="E18" s="62" t="s">
        <v>81</v>
      </c>
      <c r="F18" s="103" t="str">
        <f>YTD!Q29</f>
        <v>Y</v>
      </c>
      <c r="G18" s="63">
        <v>0</v>
      </c>
      <c r="H18" s="63">
        <v>0</v>
      </c>
      <c r="I18" s="63">
        <v>0</v>
      </c>
      <c r="J18" s="64">
        <v>0</v>
      </c>
      <c r="K18" s="64"/>
      <c r="L18" s="64">
        <v>0</v>
      </c>
      <c r="M18" s="65">
        <f>G18+H18</f>
        <v>0</v>
      </c>
      <c r="N18" s="66">
        <f>L18-(I18*0.2)</f>
        <v>0</v>
      </c>
      <c r="O18" s="57">
        <f t="shared" si="3"/>
        <v>35</v>
      </c>
      <c r="P18" s="67">
        <f t="shared" si="2"/>
        <v>0</v>
      </c>
      <c r="Q18" s="57">
        <f t="shared" si="4"/>
        <v>0</v>
      </c>
    </row>
    <row r="19" spans="1:17" ht="11.5" customHeight="1" x14ac:dyDescent="0.25">
      <c r="A19" s="57">
        <v>16</v>
      </c>
      <c r="B19" s="91">
        <v>1</v>
      </c>
      <c r="C19" s="62" t="s">
        <v>81</v>
      </c>
      <c r="D19" s="92" t="str">
        <f>YTD!P30</f>
        <v>Pete</v>
      </c>
      <c r="E19" s="62" t="s">
        <v>82</v>
      </c>
      <c r="F19" s="103" t="str">
        <f>YTD!Q30</f>
        <v>Y</v>
      </c>
      <c r="G19" s="63">
        <v>1</v>
      </c>
      <c r="H19" s="63">
        <v>0</v>
      </c>
      <c r="I19" s="63">
        <v>0</v>
      </c>
      <c r="J19" s="64">
        <v>0</v>
      </c>
      <c r="K19" s="64"/>
      <c r="L19" s="64">
        <v>1.06</v>
      </c>
      <c r="M19" s="65">
        <f t="shared" si="0"/>
        <v>1</v>
      </c>
      <c r="N19" s="66">
        <f t="shared" si="1"/>
        <v>1.06</v>
      </c>
      <c r="O19" s="57">
        <f t="shared" si="3"/>
        <v>8</v>
      </c>
      <c r="P19" s="67">
        <f t="shared" si="2"/>
        <v>1.06</v>
      </c>
      <c r="Q19" s="57">
        <f t="shared" si="4"/>
        <v>1</v>
      </c>
    </row>
    <row r="20" spans="1:17" ht="11.5" customHeight="1" x14ac:dyDescent="0.25">
      <c r="A20" s="57">
        <v>17</v>
      </c>
      <c r="B20" s="91">
        <v>5</v>
      </c>
      <c r="C20" s="62" t="s">
        <v>81</v>
      </c>
      <c r="D20" s="92" t="str">
        <f>YTD!P31</f>
        <v>John</v>
      </c>
      <c r="E20" s="62" t="s">
        <v>82</v>
      </c>
      <c r="F20" s="103" t="str">
        <f>YTD!Q31</f>
        <v>Y</v>
      </c>
      <c r="G20" s="63">
        <v>1</v>
      </c>
      <c r="H20" s="63">
        <v>0</v>
      </c>
      <c r="I20" s="63">
        <v>0</v>
      </c>
      <c r="J20" s="64">
        <v>0</v>
      </c>
      <c r="K20" s="64"/>
      <c r="L20" s="64">
        <v>0.76</v>
      </c>
      <c r="M20" s="65">
        <f>G20+H20</f>
        <v>1</v>
      </c>
      <c r="N20" s="66">
        <f>L20-(I20*0.2)</f>
        <v>0.76</v>
      </c>
      <c r="O20" s="57">
        <f t="shared" si="3"/>
        <v>13</v>
      </c>
      <c r="P20" s="67">
        <f>IF(F20="Y",N20,0)</f>
        <v>0.76</v>
      </c>
      <c r="Q20" s="57">
        <f t="shared" si="4"/>
        <v>1</v>
      </c>
    </row>
    <row r="21" spans="1:17" ht="11.5" customHeight="1" x14ac:dyDescent="0.25">
      <c r="A21" s="57">
        <v>18</v>
      </c>
      <c r="B21" s="91">
        <v>7</v>
      </c>
      <c r="C21" s="62" t="s">
        <v>81</v>
      </c>
      <c r="D21" s="92" t="str">
        <f>YTD!P32</f>
        <v>Rick M</v>
      </c>
      <c r="E21" s="62" t="s">
        <v>82</v>
      </c>
      <c r="F21" s="103" t="str">
        <f>YTD!Q32</f>
        <v>Y</v>
      </c>
      <c r="G21" s="63">
        <v>0</v>
      </c>
      <c r="H21" s="63">
        <v>0</v>
      </c>
      <c r="I21" s="63">
        <v>0</v>
      </c>
      <c r="J21" s="64">
        <v>0</v>
      </c>
      <c r="K21" s="64"/>
      <c r="L21" s="64">
        <v>0</v>
      </c>
      <c r="M21" s="65">
        <f t="shared" si="0"/>
        <v>0</v>
      </c>
      <c r="N21" s="66">
        <f t="shared" si="1"/>
        <v>0</v>
      </c>
      <c r="O21" s="57">
        <f t="shared" si="3"/>
        <v>30</v>
      </c>
      <c r="P21" s="67">
        <f t="shared" si="2"/>
        <v>0</v>
      </c>
      <c r="Q21" s="57">
        <f t="shared" si="4"/>
        <v>1</v>
      </c>
    </row>
    <row r="22" spans="1:17" ht="11.5" customHeight="1" x14ac:dyDescent="0.25">
      <c r="A22" s="57">
        <v>19</v>
      </c>
      <c r="B22" s="91">
        <v>9</v>
      </c>
      <c r="C22" s="62" t="s">
        <v>81</v>
      </c>
      <c r="D22" s="92" t="str">
        <f>YTD!P33</f>
        <v>Oz</v>
      </c>
      <c r="E22" s="62" t="s">
        <v>82</v>
      </c>
      <c r="F22" s="103" t="str">
        <f>YTD!Q33</f>
        <v>Y</v>
      </c>
      <c r="G22" s="63">
        <v>0</v>
      </c>
      <c r="H22" s="63">
        <v>0</v>
      </c>
      <c r="I22" s="63">
        <v>0</v>
      </c>
      <c r="J22" s="64">
        <v>0</v>
      </c>
      <c r="K22" s="64"/>
      <c r="L22" s="64">
        <v>0</v>
      </c>
      <c r="M22" s="65">
        <f t="shared" si="0"/>
        <v>0</v>
      </c>
      <c r="N22" s="66">
        <f t="shared" si="1"/>
        <v>0</v>
      </c>
      <c r="O22" s="57">
        <f t="shared" si="3"/>
        <v>30</v>
      </c>
      <c r="P22" s="67">
        <f t="shared" si="2"/>
        <v>0</v>
      </c>
      <c r="Q22" s="57">
        <f t="shared" si="4"/>
        <v>1</v>
      </c>
    </row>
    <row r="23" spans="1:17" ht="11.5" customHeight="1" x14ac:dyDescent="0.25">
      <c r="A23" s="57">
        <v>20</v>
      </c>
      <c r="B23" s="91">
        <v>2</v>
      </c>
      <c r="C23" s="62" t="s">
        <v>81</v>
      </c>
      <c r="D23" s="92" t="str">
        <f>YTD!P34</f>
        <v>Rich T</v>
      </c>
      <c r="E23" s="62" t="s">
        <v>82</v>
      </c>
      <c r="F23" s="103" t="str">
        <f>YTD!Q34</f>
        <v>Y</v>
      </c>
      <c r="G23" s="63">
        <v>5</v>
      </c>
      <c r="H23" s="63">
        <v>0</v>
      </c>
      <c r="I23" s="63">
        <v>0</v>
      </c>
      <c r="J23" s="64">
        <v>0</v>
      </c>
      <c r="K23" s="64"/>
      <c r="L23" s="64">
        <v>4.57</v>
      </c>
      <c r="M23" s="65">
        <f>G23+H23</f>
        <v>5</v>
      </c>
      <c r="N23" s="66">
        <f>L23-(I23*0.2)</f>
        <v>4.57</v>
      </c>
      <c r="O23" s="57">
        <f t="shared" si="3"/>
        <v>1</v>
      </c>
      <c r="P23" s="67">
        <f t="shared" si="2"/>
        <v>4.57</v>
      </c>
      <c r="Q23" s="57">
        <f t="shared" si="4"/>
        <v>1</v>
      </c>
    </row>
    <row r="24" spans="1:17" ht="11.5" customHeight="1" x14ac:dyDescent="0.25">
      <c r="A24" s="57">
        <v>21</v>
      </c>
      <c r="B24" s="62">
        <v>10</v>
      </c>
      <c r="C24" s="62" t="s">
        <v>81</v>
      </c>
      <c r="D24" s="92" t="str">
        <f>YTD!P35</f>
        <v>Rich K</v>
      </c>
      <c r="E24" s="62" t="s">
        <v>82</v>
      </c>
      <c r="F24" s="103" t="s">
        <v>82</v>
      </c>
      <c r="G24" s="63">
        <v>3</v>
      </c>
      <c r="H24" s="63">
        <v>0</v>
      </c>
      <c r="I24" s="63">
        <v>0</v>
      </c>
      <c r="J24" s="64">
        <v>0</v>
      </c>
      <c r="K24" s="64"/>
      <c r="L24" s="64">
        <v>2.19</v>
      </c>
      <c r="M24" s="65">
        <f t="shared" si="0"/>
        <v>3</v>
      </c>
      <c r="N24" s="66">
        <f t="shared" si="1"/>
        <v>2.19</v>
      </c>
      <c r="O24" s="57">
        <f t="shared" si="3"/>
        <v>3</v>
      </c>
      <c r="P24" s="67">
        <f t="shared" si="2"/>
        <v>2.19</v>
      </c>
      <c r="Q24" s="57">
        <f t="shared" si="4"/>
        <v>1</v>
      </c>
    </row>
    <row r="25" spans="1:17" ht="11.5" customHeight="1" x14ac:dyDescent="0.25">
      <c r="A25" s="57">
        <v>22</v>
      </c>
      <c r="B25" s="62">
        <v>3</v>
      </c>
      <c r="C25" s="62" t="s">
        <v>81</v>
      </c>
      <c r="D25" s="92" t="str">
        <f>YTD!P36</f>
        <v>Eli</v>
      </c>
      <c r="E25" s="62" t="s">
        <v>82</v>
      </c>
      <c r="F25" s="103" t="s">
        <v>82</v>
      </c>
      <c r="G25" s="63">
        <v>1</v>
      </c>
      <c r="H25" s="63">
        <v>0</v>
      </c>
      <c r="I25" s="63">
        <v>0</v>
      </c>
      <c r="J25" s="64">
        <v>0</v>
      </c>
      <c r="K25" s="64"/>
      <c r="L25" s="64">
        <v>1.19</v>
      </c>
      <c r="M25" s="65">
        <f t="shared" si="0"/>
        <v>1</v>
      </c>
      <c r="N25" s="66">
        <f t="shared" si="1"/>
        <v>1.19</v>
      </c>
      <c r="O25" s="57">
        <f t="shared" si="3"/>
        <v>7</v>
      </c>
      <c r="P25" s="67">
        <f t="shared" si="2"/>
        <v>1.19</v>
      </c>
      <c r="Q25" s="57">
        <f t="shared" si="4"/>
        <v>1</v>
      </c>
    </row>
    <row r="26" spans="1:17" ht="11.5" customHeight="1" x14ac:dyDescent="0.25">
      <c r="A26" s="57">
        <v>23</v>
      </c>
      <c r="B26" s="62"/>
      <c r="C26" s="62"/>
      <c r="D26" s="92" t="s">
        <v>37</v>
      </c>
      <c r="E26" s="62"/>
      <c r="F26" s="103"/>
      <c r="G26" s="63"/>
      <c r="H26" s="63"/>
      <c r="I26" s="63"/>
      <c r="J26" s="64"/>
      <c r="K26" s="64"/>
      <c r="L26" s="64"/>
      <c r="M26" s="65"/>
      <c r="N26" s="66"/>
      <c r="O26" s="57"/>
      <c r="P26" s="67"/>
      <c r="Q26" s="57"/>
    </row>
    <row r="27" spans="1:17" ht="11.5" customHeight="1" x14ac:dyDescent="0.25">
      <c r="A27" s="57">
        <v>24</v>
      </c>
      <c r="B27" s="62"/>
      <c r="C27" s="62"/>
      <c r="D27" s="92" t="s">
        <v>37</v>
      </c>
      <c r="E27" s="62"/>
      <c r="F27" s="103"/>
      <c r="G27" s="63"/>
      <c r="H27" s="63"/>
      <c r="I27" s="63"/>
      <c r="J27" s="64"/>
      <c r="K27" s="64"/>
      <c r="L27" s="64"/>
      <c r="M27" s="65"/>
      <c r="N27" s="66"/>
      <c r="O27" s="57"/>
      <c r="P27" s="67"/>
      <c r="Q27" s="57"/>
    </row>
    <row r="28" spans="1:17" ht="11.5" customHeight="1" x14ac:dyDescent="0.25">
      <c r="A28" s="57">
        <v>25</v>
      </c>
      <c r="B28" s="62"/>
      <c r="C28" s="62"/>
      <c r="D28" s="92" t="s">
        <v>37</v>
      </c>
      <c r="E28" s="62"/>
      <c r="F28" s="103"/>
      <c r="G28" s="63"/>
      <c r="H28" s="63"/>
      <c r="I28" s="63"/>
      <c r="J28" s="64"/>
      <c r="K28" s="64"/>
      <c r="L28" s="64"/>
      <c r="M28" s="65"/>
      <c r="N28" s="66"/>
      <c r="O28" s="57"/>
      <c r="P28" s="67"/>
      <c r="Q28" s="57"/>
    </row>
    <row r="29" spans="1:17" ht="11.5" customHeight="1" x14ac:dyDescent="0.25">
      <c r="A29" s="57">
        <v>26</v>
      </c>
      <c r="B29" s="62"/>
      <c r="C29" s="62"/>
      <c r="D29" s="92" t="s">
        <v>37</v>
      </c>
      <c r="E29" s="62"/>
      <c r="F29" s="103"/>
      <c r="G29" s="63"/>
      <c r="H29" s="63"/>
      <c r="I29" s="63"/>
      <c r="J29" s="64"/>
      <c r="K29" s="64"/>
      <c r="L29" s="64"/>
      <c r="M29" s="65"/>
      <c r="N29" s="66"/>
      <c r="O29" s="57"/>
      <c r="P29" s="67"/>
      <c r="Q29" s="57"/>
    </row>
    <row r="30" spans="1:17" ht="11.5" customHeight="1" x14ac:dyDescent="0.25">
      <c r="A30" s="57"/>
      <c r="B30" s="68"/>
      <c r="C30" s="68"/>
      <c r="D30" s="69" t="s">
        <v>8</v>
      </c>
      <c r="E30" s="68">
        <f>COUNTIF(E4:E29,"Y")</f>
        <v>21</v>
      </c>
      <c r="F30" s="68"/>
      <c r="G30" s="57">
        <f>SUM(G4:G29)</f>
        <v>28</v>
      </c>
      <c r="H30" s="57">
        <f>SUM(H4:H29)</f>
        <v>0</v>
      </c>
      <c r="I30" s="57">
        <f>SUM(I4:I29)</f>
        <v>0</v>
      </c>
      <c r="J30" s="67">
        <f>MAX(J4:J29)</f>
        <v>1.38</v>
      </c>
      <c r="K30" s="67"/>
      <c r="L30" s="67">
        <f>SUM(L4:L29)</f>
        <v>24.390000000000004</v>
      </c>
      <c r="M30" s="57">
        <f>SUM(M4:M29)</f>
        <v>28</v>
      </c>
      <c r="N30" s="67">
        <f>SUM(N4:N29)</f>
        <v>24.390000000000004</v>
      </c>
      <c r="O30" s="57"/>
      <c r="P30" s="67">
        <f>SUM(P4:P29)</f>
        <v>11.35</v>
      </c>
      <c r="Q30" s="57">
        <f>SUM(Q4:Q29)</f>
        <v>10</v>
      </c>
    </row>
    <row r="31" spans="1:17" ht="11.5" customHeight="1" x14ac:dyDescent="0.25">
      <c r="A31" s="70"/>
      <c r="B31" s="71" t="s">
        <v>70</v>
      </c>
      <c r="C31" s="71" t="s">
        <v>48</v>
      </c>
      <c r="D31" s="155" t="s">
        <v>72</v>
      </c>
      <c r="E31" s="156"/>
      <c r="F31" s="157"/>
      <c r="G31" s="153" t="s">
        <v>21</v>
      </c>
      <c r="H31" s="154"/>
      <c r="I31" s="71" t="s">
        <v>70</v>
      </c>
      <c r="J31" s="71" t="s">
        <v>48</v>
      </c>
      <c r="K31" s="155" t="s">
        <v>72</v>
      </c>
      <c r="L31" s="156"/>
      <c r="M31" s="157"/>
      <c r="N31" s="158" t="s">
        <v>21</v>
      </c>
      <c r="O31" s="158"/>
      <c r="P31" s="55" t="s">
        <v>32</v>
      </c>
      <c r="Q31" s="72">
        <f>IF(Q30=0,"No Data",P30/Q30)</f>
        <v>1.135</v>
      </c>
    </row>
    <row r="32" spans="1:17" ht="11.5" customHeight="1" x14ac:dyDescent="0.25">
      <c r="A32" s="73"/>
      <c r="B32" s="41" t="s">
        <v>73</v>
      </c>
      <c r="C32" s="74">
        <f>Teams!$AD34</f>
        <v>2</v>
      </c>
      <c r="D32" s="74" t="str">
        <f>VLOOKUP($C32,$B$4:$D$29,3,0)</f>
        <v>Dean</v>
      </c>
      <c r="E32" s="74" t="s">
        <v>71</v>
      </c>
      <c r="F32" s="74" t="str">
        <f t="array" ref="F32">IF($B$4:$B$29=20,"#N/A",IF(COUNTIF($B$4:$B$29,$C32)=1,"Alone",LOOKUP(2,1/($B$4:$B$29=$C32),$D$4:$D$29)))</f>
        <v>Rich T</v>
      </c>
      <c r="G32" s="149">
        <f>Teams!AE34</f>
        <v>9.0100000000000016</v>
      </c>
      <c r="H32" s="150"/>
      <c r="I32" s="41" t="s">
        <v>76</v>
      </c>
      <c r="J32" s="74">
        <f>Teams!$AD37</f>
        <v>4</v>
      </c>
      <c r="K32" s="74" t="str">
        <f>VLOOKUP($J32,$B$4:$D$29,3,0)</f>
        <v>Jason</v>
      </c>
      <c r="L32" s="74" t="s">
        <v>71</v>
      </c>
      <c r="M32" s="74" t="str">
        <f t="array" ref="M32">IF($B$4:$B$29=20,"#N/A",IF(COUNTIF($B$4:$B$29,$J32)=1,"Alone",LOOKUP(2,1/($B$4:$B$29=$J32),$D$4:$D$29)))</f>
        <v>Alone</v>
      </c>
      <c r="N32" s="148">
        <f>Teams!AE37</f>
        <v>2.5149999999999997</v>
      </c>
      <c r="O32" s="148"/>
      <c r="Q32" s="73"/>
    </row>
    <row r="33" spans="1:17" ht="11.5" customHeight="1" x14ac:dyDescent="0.25">
      <c r="A33" s="73"/>
      <c r="B33" s="41" t="s">
        <v>74</v>
      </c>
      <c r="C33" s="74">
        <f>Teams!$AD35</f>
        <v>10</v>
      </c>
      <c r="D33" s="74" t="str">
        <f>VLOOKUP($C33,$B$4:$D$29,3,0)</f>
        <v>Steve S</v>
      </c>
      <c r="E33" s="74" t="s">
        <v>71</v>
      </c>
      <c r="F33" s="74" t="str">
        <f t="array" ref="F33">IF($B$4:$B$29=20,"#N/A",IF(COUNTIF($B$4:$B$29,$C33)=1,"Alone",LOOKUP(2,1/($B$4:$B$29=$C33),$D$4:$D$29)))</f>
        <v>Rich K</v>
      </c>
      <c r="G33" s="149">
        <f>Teams!AE35</f>
        <v>3.69</v>
      </c>
      <c r="H33" s="150"/>
      <c r="I33" s="41" t="s">
        <v>77</v>
      </c>
      <c r="J33" s="74">
        <f>Teams!$AD38</f>
        <v>3</v>
      </c>
      <c r="K33" s="74" t="str">
        <f>VLOOKUP($J33,$B$4:$D$29,3,0)</f>
        <v>Jack</v>
      </c>
      <c r="L33" s="74" t="s">
        <v>71</v>
      </c>
      <c r="M33" s="74" t="str">
        <f t="array" ref="M33">IF($B$4:$B$29=20,"#N/A",IF(COUNTIF($B$4:$B$29,$J33)=1,"Alone",LOOKUP(2,1/($B$4:$B$29=$J33),$D$4:$D$29)))</f>
        <v>Eli</v>
      </c>
      <c r="N33" s="148">
        <f>Teams!AE38</f>
        <v>1.8199999999999998</v>
      </c>
      <c r="O33" s="148"/>
      <c r="P33" s="73"/>
      <c r="Q33" s="73"/>
    </row>
    <row r="34" spans="1:17" ht="11.5" customHeight="1" x14ac:dyDescent="0.25">
      <c r="A34" s="73"/>
      <c r="B34" s="41" t="s">
        <v>75</v>
      </c>
      <c r="C34" s="74">
        <f>Teams!$AD36</f>
        <v>1</v>
      </c>
      <c r="D34" s="74" t="str">
        <f>VLOOKUP($C34,$B$4:$D$29,3,0)</f>
        <v>Armand</v>
      </c>
      <c r="E34" s="74" t="s">
        <v>71</v>
      </c>
      <c r="F34" s="74" t="str">
        <f t="array" ref="F34">IF($B$4:$B$29=20,"#N/A",IF(COUNTIF($B$4:$B$29,$C34)=1,"Alone",LOOKUP(2,1/($B$4:$B$29=$C34),$D$4:$D$29)))</f>
        <v>Pete</v>
      </c>
      <c r="G34" s="149">
        <f>Teams!AE36</f>
        <v>2.69</v>
      </c>
      <c r="H34" s="150"/>
      <c r="I34" s="41" t="s">
        <v>78</v>
      </c>
      <c r="J34" s="74">
        <f>Teams!$AD39</f>
        <v>5</v>
      </c>
      <c r="K34" s="74" t="str">
        <f>VLOOKUP($J34,$B$4:$D$29,3,0)</f>
        <v>Kevin</v>
      </c>
      <c r="L34" s="74" t="s">
        <v>71</v>
      </c>
      <c r="M34" s="74" t="str">
        <f t="array" ref="M34">IF($B$4:$B$29=20,"#N/A",IF(COUNTIF($B$4:$B$29,$J34)=1,"Alone",LOOKUP(2,1/($B$4:$B$29=$J34),$D$4:$D$29)))</f>
        <v>John</v>
      </c>
      <c r="N34" s="148">
        <f>Teams!AE39</f>
        <v>1.6400000000000001</v>
      </c>
      <c r="O34" s="148"/>
      <c r="P34" s="73"/>
      <c r="Q34" s="73"/>
    </row>
    <row r="35" spans="1:17" ht="11.5" customHeight="1" x14ac:dyDescent="0.25">
      <c r="B35" s="76"/>
      <c r="D35" s="76"/>
      <c r="E35" s="76"/>
      <c r="F35" s="76"/>
      <c r="G35" s="76"/>
      <c r="H35" s="76"/>
      <c r="I35" s="76"/>
      <c r="J35" s="75"/>
      <c r="K35" s="75"/>
      <c r="M35" s="75"/>
      <c r="N35" s="75"/>
      <c r="O35" s="75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conditionalFormatting sqref="D4:O29">
    <cfRule type="expression" priority="7" stopIfTrue="1">
      <formula>O4&lt;7</formula>
    </cfRule>
  </conditionalFormatting>
  <conditionalFormatting sqref="G4:G29">
    <cfRule type="expression" priority="4" stopIfTrue="1">
      <formula>R4&lt;7</formula>
    </cfRule>
  </conditionalFormatting>
  <conditionalFormatting sqref="H4:H29">
    <cfRule type="expression" priority="3" stopIfTrue="1">
      <formula>S4&lt;7</formula>
    </cfRule>
  </conditionalFormatting>
  <conditionalFormatting sqref="J4:J29">
    <cfRule type="expression" priority="2" stopIfTrue="1">
      <formula>U4&lt;7</formula>
    </cfRule>
  </conditionalFormatting>
  <conditionalFormatting sqref="L4:L29">
    <cfRule type="expression" priority="1" stopIfTrue="1">
      <formula>W4&lt;7</formula>
    </cfRule>
  </conditionalFormatting>
  <printOptions horizontalCentered="1" verticalCentered="1" gridLines="1"/>
  <pageMargins left="0.75" right="0.75" top="1" bottom="1" header="0.5" footer="0.5"/>
  <pageSetup scale="91" orientation="landscape" horizontalDpi="4294967293" r:id="rId1"/>
  <headerFooter alignWithMargins="0"/>
  <webPublishItems count="1">
    <webPublishItem id="8491" divId="MVBC Trail 2006_8491" sourceType="range" sourceRef="A1:L26" destinationFile="C:\mvbc\MVBC_Trail_2006_files\Mashapaug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Q35"/>
  <sheetViews>
    <sheetView topLeftCell="A10" workbookViewId="0">
      <selection activeCell="L15" sqref="L15"/>
    </sheetView>
  </sheetViews>
  <sheetFormatPr defaultColWidth="9.1796875" defaultRowHeight="11.5" customHeight="1" x14ac:dyDescent="0.25"/>
  <cols>
    <col min="1" max="1" width="3" style="75" bestFit="1" customWidth="1"/>
    <col min="2" max="2" width="7.453125" style="78" bestFit="1" customWidth="1"/>
    <col min="3" max="3" width="7.453125" style="77" customWidth="1"/>
    <col min="4" max="4" width="10.7265625" style="73" customWidth="1"/>
    <col min="5" max="5" width="5.54296875" style="73" bestFit="1" customWidth="1"/>
    <col min="6" max="6" width="10.7265625" style="73" customWidth="1"/>
    <col min="7" max="8" width="7.7265625" style="73" customWidth="1"/>
    <col min="9" max="9" width="7.453125" style="73" bestFit="1" customWidth="1"/>
    <col min="10" max="10" width="7.81640625" style="56" customWidth="1"/>
    <col min="11" max="11" width="10.7265625" style="56" customWidth="1"/>
    <col min="12" max="12" width="6.7265625" style="75" bestFit="1" customWidth="1"/>
    <col min="13" max="13" width="10.7265625" style="56" customWidth="1"/>
    <col min="14" max="14" width="6.7265625" style="56" bestFit="1" customWidth="1"/>
    <col min="15" max="15" width="8.26953125" style="56" bestFit="1" customWidth="1"/>
    <col min="16" max="16" width="10" style="56" bestFit="1" customWidth="1"/>
    <col min="17" max="17" width="7.1796875" style="56" bestFit="1" customWidth="1"/>
    <col min="18" max="16384" width="9.1796875" style="56"/>
  </cols>
  <sheetData>
    <row r="1" spans="1:17" ht="11.5" customHeight="1" x14ac:dyDescent="0.25">
      <c r="A1" s="152" t="str">
        <f>YTD!L21</f>
        <v>Masapaug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1.5" customHeight="1" x14ac:dyDescent="0.25">
      <c r="A2" s="151"/>
      <c r="B2" s="58" t="s">
        <v>45</v>
      </c>
      <c r="C2" s="58" t="s">
        <v>36</v>
      </c>
      <c r="D2" s="59" t="s">
        <v>9</v>
      </c>
      <c r="E2" s="58" t="s">
        <v>1</v>
      </c>
      <c r="F2" s="58" t="s">
        <v>30</v>
      </c>
      <c r="G2" s="59" t="s">
        <v>10</v>
      </c>
      <c r="H2" s="59" t="s">
        <v>10</v>
      </c>
      <c r="I2" s="59" t="s">
        <v>10</v>
      </c>
      <c r="J2" s="59" t="s">
        <v>2</v>
      </c>
      <c r="K2" s="59" t="s">
        <v>27</v>
      </c>
      <c r="L2" s="59" t="s">
        <v>5</v>
      </c>
      <c r="M2" s="59" t="s">
        <v>3</v>
      </c>
      <c r="N2" s="59" t="s">
        <v>7</v>
      </c>
      <c r="O2" s="59" t="s">
        <v>15</v>
      </c>
      <c r="P2" s="59" t="s">
        <v>29</v>
      </c>
      <c r="Q2" s="59" t="s">
        <v>34</v>
      </c>
    </row>
    <row r="3" spans="1:17" ht="11.5" customHeight="1" x14ac:dyDescent="0.25">
      <c r="A3" s="151"/>
      <c r="B3" s="60" t="s">
        <v>10</v>
      </c>
      <c r="C3" s="60" t="s">
        <v>46</v>
      </c>
      <c r="D3" s="61" t="s">
        <v>0</v>
      </c>
      <c r="E3" s="60" t="s">
        <v>14</v>
      </c>
      <c r="F3" s="60" t="s">
        <v>31</v>
      </c>
      <c r="G3" s="61" t="s">
        <v>12</v>
      </c>
      <c r="H3" s="61" t="s">
        <v>11</v>
      </c>
      <c r="I3" s="61" t="s">
        <v>13</v>
      </c>
      <c r="J3" s="61" t="s">
        <v>6</v>
      </c>
      <c r="K3" s="61" t="s">
        <v>44</v>
      </c>
      <c r="L3" s="61" t="s">
        <v>6</v>
      </c>
      <c r="M3" s="61" t="s">
        <v>4</v>
      </c>
      <c r="N3" s="61" t="s">
        <v>6</v>
      </c>
      <c r="O3" s="61" t="s">
        <v>16</v>
      </c>
      <c r="P3" s="61" t="s">
        <v>6</v>
      </c>
      <c r="Q3" s="61" t="s">
        <v>33</v>
      </c>
    </row>
    <row r="4" spans="1:17" ht="11.5" customHeight="1" x14ac:dyDescent="0.25">
      <c r="A4" s="57">
        <v>1</v>
      </c>
      <c r="B4" s="91">
        <v>1</v>
      </c>
      <c r="C4" s="62" t="s">
        <v>81</v>
      </c>
      <c r="D4" s="92" t="str">
        <f>YTD!P15</f>
        <v>Armand</v>
      </c>
      <c r="E4" s="62" t="s">
        <v>82</v>
      </c>
      <c r="F4" s="103" t="str">
        <f>YTD!Q15</f>
        <v>N</v>
      </c>
      <c r="G4" s="63">
        <v>4</v>
      </c>
      <c r="H4" s="63">
        <v>0</v>
      </c>
      <c r="I4" s="63">
        <v>0</v>
      </c>
      <c r="J4" s="64">
        <v>0</v>
      </c>
      <c r="K4" s="64"/>
      <c r="L4" s="64">
        <v>8.3800000000000008</v>
      </c>
      <c r="M4" s="65">
        <f t="shared" ref="M4:M25" si="0">G4+H4</f>
        <v>4</v>
      </c>
      <c r="N4" s="66">
        <f t="shared" ref="N4:N25" si="1">L4-(I4*0.2)</f>
        <v>8.3800000000000008</v>
      </c>
      <c r="O4" s="57">
        <f>IF($E4="N",35,IF($M4=0,30,RANK($N4,$N$4:$N$29,0)))</f>
        <v>2</v>
      </c>
      <c r="P4" s="67">
        <f t="shared" ref="P4:P25" si="2">IF(F4="Y",N4,0)</f>
        <v>0</v>
      </c>
      <c r="Q4" s="57">
        <f>IF(E4="N",0,(IF(F4="N",0,1)))</f>
        <v>0</v>
      </c>
    </row>
    <row r="5" spans="1:17" ht="11.5" customHeight="1" x14ac:dyDescent="0.25">
      <c r="A5" s="57">
        <v>2</v>
      </c>
      <c r="B5" s="91">
        <v>2</v>
      </c>
      <c r="C5" s="62" t="s">
        <v>81</v>
      </c>
      <c r="D5" s="92" t="str">
        <f>YTD!P16</f>
        <v>Dean</v>
      </c>
      <c r="E5" s="62" t="s">
        <v>82</v>
      </c>
      <c r="F5" s="103" t="str">
        <f>YTD!Q16</f>
        <v>N</v>
      </c>
      <c r="G5" s="63">
        <v>2</v>
      </c>
      <c r="H5" s="63">
        <v>0</v>
      </c>
      <c r="I5" s="63">
        <v>0</v>
      </c>
      <c r="J5" s="64">
        <v>0</v>
      </c>
      <c r="K5" s="64"/>
      <c r="L5" s="64">
        <v>1.76</v>
      </c>
      <c r="M5" s="65">
        <f t="shared" si="0"/>
        <v>2</v>
      </c>
      <c r="N5" s="66">
        <f t="shared" si="1"/>
        <v>1.76</v>
      </c>
      <c r="O5" s="57">
        <f t="shared" ref="O5:O25" si="3">IF($E5="N",35,IF($M5=0,30,RANK($N5,$N$4:$N$29,0)))</f>
        <v>9</v>
      </c>
      <c r="P5" s="67">
        <f t="shared" si="2"/>
        <v>0</v>
      </c>
      <c r="Q5" s="57">
        <f t="shared" ref="Q5:Q25" si="4">IF(E5="N",0,(IF(F5="N",0,1)))</f>
        <v>0</v>
      </c>
    </row>
    <row r="6" spans="1:17" ht="11.5" customHeight="1" x14ac:dyDescent="0.25">
      <c r="A6" s="57">
        <v>3</v>
      </c>
      <c r="B6" s="91">
        <v>3</v>
      </c>
      <c r="C6" s="62" t="s">
        <v>81</v>
      </c>
      <c r="D6" s="92" t="str">
        <f>YTD!P17</f>
        <v>Jack</v>
      </c>
      <c r="E6" s="62" t="s">
        <v>82</v>
      </c>
      <c r="F6" s="103" t="s">
        <v>81</v>
      </c>
      <c r="G6" s="63">
        <v>0</v>
      </c>
      <c r="H6" s="63">
        <v>0</v>
      </c>
      <c r="I6" s="63">
        <v>0</v>
      </c>
      <c r="J6" s="64">
        <v>0</v>
      </c>
      <c r="K6" s="64"/>
      <c r="L6" s="64">
        <v>0</v>
      </c>
      <c r="M6" s="65">
        <f>G6+H6</f>
        <v>0</v>
      </c>
      <c r="N6" s="66">
        <f>L6-(I6*0.2)</f>
        <v>0</v>
      </c>
      <c r="O6" s="57">
        <f t="shared" si="3"/>
        <v>30</v>
      </c>
      <c r="P6" s="67">
        <f>IF(F6="Y",N6,0)</f>
        <v>0</v>
      </c>
      <c r="Q6" s="57">
        <f t="shared" si="4"/>
        <v>0</v>
      </c>
    </row>
    <row r="7" spans="1:17" ht="11.5" customHeight="1" x14ac:dyDescent="0.25">
      <c r="A7" s="57">
        <v>4</v>
      </c>
      <c r="B7" s="91">
        <v>4</v>
      </c>
      <c r="C7" s="62" t="s">
        <v>81</v>
      </c>
      <c r="D7" s="92" t="str">
        <f>YTD!P18</f>
        <v>Jason</v>
      </c>
      <c r="E7" s="62" t="s">
        <v>82</v>
      </c>
      <c r="F7" s="103" t="s">
        <v>81</v>
      </c>
      <c r="G7" s="63">
        <v>2</v>
      </c>
      <c r="H7" s="63">
        <v>2</v>
      </c>
      <c r="I7" s="63">
        <v>0</v>
      </c>
      <c r="J7" s="64">
        <v>0</v>
      </c>
      <c r="K7" s="64"/>
      <c r="L7" s="64">
        <v>6.17</v>
      </c>
      <c r="M7" s="65">
        <f t="shared" si="0"/>
        <v>4</v>
      </c>
      <c r="N7" s="66">
        <f t="shared" si="1"/>
        <v>6.17</v>
      </c>
      <c r="O7" s="57">
        <f t="shared" si="3"/>
        <v>3</v>
      </c>
      <c r="P7" s="67">
        <f t="shared" si="2"/>
        <v>0</v>
      </c>
      <c r="Q7" s="57">
        <f t="shared" si="4"/>
        <v>0</v>
      </c>
    </row>
    <row r="8" spans="1:17" ht="11.5" customHeight="1" x14ac:dyDescent="0.25">
      <c r="A8" s="57">
        <v>5</v>
      </c>
      <c r="B8" s="91">
        <v>5</v>
      </c>
      <c r="C8" s="62" t="s">
        <v>81</v>
      </c>
      <c r="D8" s="92" t="str">
        <f>YTD!P19</f>
        <v>Kevin</v>
      </c>
      <c r="E8" s="62" t="s">
        <v>82</v>
      </c>
      <c r="F8" s="103" t="str">
        <f>YTD!Q19</f>
        <v>N</v>
      </c>
      <c r="G8" s="63">
        <v>2</v>
      </c>
      <c r="H8" s="63">
        <v>0</v>
      </c>
      <c r="I8" s="63">
        <v>0</v>
      </c>
      <c r="J8" s="64">
        <v>0</v>
      </c>
      <c r="K8" s="64"/>
      <c r="L8" s="64">
        <v>3.55</v>
      </c>
      <c r="M8" s="65">
        <f>G8+H8</f>
        <v>2</v>
      </c>
      <c r="N8" s="66">
        <f>L8-(I8*0.2)</f>
        <v>3.55</v>
      </c>
      <c r="O8" s="57">
        <f t="shared" si="3"/>
        <v>5</v>
      </c>
      <c r="P8" s="67">
        <f>IF(F8="Y",N8,0)</f>
        <v>0</v>
      </c>
      <c r="Q8" s="57">
        <f t="shared" si="4"/>
        <v>0</v>
      </c>
    </row>
    <row r="9" spans="1:17" ht="11.5" customHeight="1" x14ac:dyDescent="0.25">
      <c r="A9" s="57">
        <v>6</v>
      </c>
      <c r="B9" s="91">
        <v>6</v>
      </c>
      <c r="C9" s="62" t="s">
        <v>81</v>
      </c>
      <c r="D9" s="92" t="str">
        <f>YTD!P20</f>
        <v>Morrie</v>
      </c>
      <c r="E9" s="62" t="s">
        <v>82</v>
      </c>
      <c r="F9" s="103" t="str">
        <f>YTD!Q20</f>
        <v>N</v>
      </c>
      <c r="G9" s="63">
        <v>0</v>
      </c>
      <c r="H9" s="63">
        <v>0</v>
      </c>
      <c r="I9" s="63">
        <v>0</v>
      </c>
      <c r="J9" s="64">
        <v>0</v>
      </c>
      <c r="K9" s="64"/>
      <c r="L9" s="64">
        <v>0</v>
      </c>
      <c r="M9" s="65">
        <f t="shared" si="0"/>
        <v>0</v>
      </c>
      <c r="N9" s="66">
        <f t="shared" si="1"/>
        <v>0</v>
      </c>
      <c r="O9" s="57">
        <f t="shared" si="3"/>
        <v>30</v>
      </c>
      <c r="P9" s="67">
        <f t="shared" si="2"/>
        <v>0</v>
      </c>
      <c r="Q9" s="57">
        <f t="shared" si="4"/>
        <v>0</v>
      </c>
    </row>
    <row r="10" spans="1:17" ht="11.5" customHeight="1" x14ac:dyDescent="0.25">
      <c r="A10" s="57">
        <v>7</v>
      </c>
      <c r="B10" s="91">
        <v>7</v>
      </c>
      <c r="C10" s="62" t="s">
        <v>81</v>
      </c>
      <c r="D10" s="92" t="str">
        <f>YTD!P21</f>
        <v>Rich B</v>
      </c>
      <c r="E10" s="62" t="s">
        <v>82</v>
      </c>
      <c r="F10" s="103" t="str">
        <f>YTD!Q21</f>
        <v>N</v>
      </c>
      <c r="G10" s="63">
        <v>0</v>
      </c>
      <c r="H10" s="63">
        <v>0</v>
      </c>
      <c r="I10" s="63">
        <v>0</v>
      </c>
      <c r="J10" s="64">
        <v>0</v>
      </c>
      <c r="K10" s="64"/>
      <c r="L10" s="64">
        <v>0</v>
      </c>
      <c r="M10" s="65">
        <f t="shared" si="0"/>
        <v>0</v>
      </c>
      <c r="N10" s="66">
        <f t="shared" si="1"/>
        <v>0</v>
      </c>
      <c r="O10" s="57">
        <f t="shared" si="3"/>
        <v>30</v>
      </c>
      <c r="P10" s="67">
        <f t="shared" si="2"/>
        <v>0</v>
      </c>
      <c r="Q10" s="57">
        <f t="shared" si="4"/>
        <v>0</v>
      </c>
    </row>
    <row r="11" spans="1:17" ht="11.5" customHeight="1" x14ac:dyDescent="0.25">
      <c r="A11" s="57">
        <v>8</v>
      </c>
      <c r="B11" s="91">
        <v>8</v>
      </c>
      <c r="C11" s="62" t="s">
        <v>81</v>
      </c>
      <c r="D11" s="92" t="str">
        <f>YTD!P22</f>
        <v>Scott</v>
      </c>
      <c r="E11" s="62" t="s">
        <v>82</v>
      </c>
      <c r="F11" s="103" t="str">
        <f>YTD!Q22</f>
        <v>N</v>
      </c>
      <c r="G11" s="63">
        <v>0</v>
      </c>
      <c r="H11" s="63">
        <v>0</v>
      </c>
      <c r="I11" s="63">
        <v>0</v>
      </c>
      <c r="J11" s="64">
        <v>0</v>
      </c>
      <c r="K11" s="64"/>
      <c r="L11" s="64">
        <v>0</v>
      </c>
      <c r="M11" s="65">
        <f>G11+H11</f>
        <v>0</v>
      </c>
      <c r="N11" s="66">
        <f>L11-(I11*0.2)</f>
        <v>0</v>
      </c>
      <c r="O11" s="57">
        <f t="shared" si="3"/>
        <v>30</v>
      </c>
      <c r="P11" s="67">
        <f>IF(F11="Y",N11,0)</f>
        <v>0</v>
      </c>
      <c r="Q11" s="57">
        <f t="shared" si="4"/>
        <v>0</v>
      </c>
    </row>
    <row r="12" spans="1:17" ht="11.5" customHeight="1" x14ac:dyDescent="0.25">
      <c r="A12" s="57">
        <v>9</v>
      </c>
      <c r="B12" s="91">
        <v>9</v>
      </c>
      <c r="C12" s="62" t="s">
        <v>81</v>
      </c>
      <c r="D12" s="92" t="str">
        <f>YTD!P23</f>
        <v>Steve D</v>
      </c>
      <c r="E12" s="62" t="s">
        <v>82</v>
      </c>
      <c r="F12" s="103" t="str">
        <f>YTD!Q23</f>
        <v>N</v>
      </c>
      <c r="G12" s="63">
        <v>5</v>
      </c>
      <c r="H12" s="63">
        <v>0</v>
      </c>
      <c r="I12" s="63">
        <v>0</v>
      </c>
      <c r="J12" s="64">
        <v>2.78</v>
      </c>
      <c r="K12" s="64" t="s">
        <v>117</v>
      </c>
      <c r="L12" s="64">
        <v>9.83</v>
      </c>
      <c r="M12" s="65">
        <f t="shared" si="0"/>
        <v>5</v>
      </c>
      <c r="N12" s="66">
        <f t="shared" si="1"/>
        <v>9.83</v>
      </c>
      <c r="O12" s="57">
        <f t="shared" si="3"/>
        <v>1</v>
      </c>
      <c r="P12" s="67">
        <f t="shared" si="2"/>
        <v>0</v>
      </c>
      <c r="Q12" s="57">
        <f t="shared" si="4"/>
        <v>0</v>
      </c>
    </row>
    <row r="13" spans="1:17" ht="11.5" customHeight="1" x14ac:dyDescent="0.25">
      <c r="A13" s="57">
        <v>10</v>
      </c>
      <c r="B13" s="91">
        <v>10</v>
      </c>
      <c r="C13" s="62" t="s">
        <v>81</v>
      </c>
      <c r="D13" s="92" t="str">
        <f>YTD!P24</f>
        <v>Steve S</v>
      </c>
      <c r="E13" s="62" t="s">
        <v>82</v>
      </c>
      <c r="F13" s="103" t="s">
        <v>81</v>
      </c>
      <c r="G13" s="63">
        <v>3</v>
      </c>
      <c r="H13" s="63">
        <v>1</v>
      </c>
      <c r="I13" s="63">
        <v>0</v>
      </c>
      <c r="J13" s="64">
        <v>0</v>
      </c>
      <c r="K13" s="64"/>
      <c r="L13" s="64">
        <v>5.91</v>
      </c>
      <c r="M13" s="65">
        <f t="shared" si="0"/>
        <v>4</v>
      </c>
      <c r="N13" s="66">
        <f t="shared" si="1"/>
        <v>5.91</v>
      </c>
      <c r="O13" s="57">
        <f t="shared" si="3"/>
        <v>4</v>
      </c>
      <c r="P13" s="67">
        <f t="shared" si="2"/>
        <v>0</v>
      </c>
      <c r="Q13" s="57">
        <f t="shared" si="4"/>
        <v>0</v>
      </c>
    </row>
    <row r="14" spans="1:17" ht="11.5" customHeight="1" x14ac:dyDescent="0.25">
      <c r="A14" s="57">
        <v>11</v>
      </c>
      <c r="B14" s="91">
        <v>10</v>
      </c>
      <c r="C14" s="62" t="s">
        <v>81</v>
      </c>
      <c r="D14" s="92" t="str">
        <f>YTD!P25</f>
        <v>Tom O</v>
      </c>
      <c r="E14" s="62" t="s">
        <v>82</v>
      </c>
      <c r="F14" s="103" t="str">
        <f>YTD!Q25</f>
        <v>N</v>
      </c>
      <c r="G14" s="63">
        <v>1</v>
      </c>
      <c r="H14" s="63">
        <v>0</v>
      </c>
      <c r="I14" s="63">
        <v>0</v>
      </c>
      <c r="J14" s="64">
        <v>0</v>
      </c>
      <c r="K14" s="64"/>
      <c r="L14" s="64">
        <v>0.73</v>
      </c>
      <c r="M14" s="65">
        <f t="shared" si="0"/>
        <v>1</v>
      </c>
      <c r="N14" s="66">
        <f t="shared" si="1"/>
        <v>0.73</v>
      </c>
      <c r="O14" s="57">
        <f t="shared" si="3"/>
        <v>11</v>
      </c>
      <c r="P14" s="67">
        <f t="shared" si="2"/>
        <v>0</v>
      </c>
      <c r="Q14" s="57">
        <f t="shared" si="4"/>
        <v>0</v>
      </c>
    </row>
    <row r="15" spans="1:17" ht="11.5" customHeight="1" x14ac:dyDescent="0.25">
      <c r="A15" s="57">
        <v>12</v>
      </c>
      <c r="B15" s="91">
        <v>6</v>
      </c>
      <c r="C15" s="62" t="s">
        <v>81</v>
      </c>
      <c r="D15" s="92" t="str">
        <f>YTD!P26</f>
        <v>Ryan</v>
      </c>
      <c r="E15" s="62" t="s">
        <v>82</v>
      </c>
      <c r="F15" s="103" t="str">
        <f>YTD!Q26</f>
        <v>Y</v>
      </c>
      <c r="G15" s="63">
        <v>1</v>
      </c>
      <c r="H15" s="63">
        <v>0</v>
      </c>
      <c r="I15" s="63">
        <v>0</v>
      </c>
      <c r="J15" s="64">
        <v>0</v>
      </c>
      <c r="K15" s="64"/>
      <c r="L15" s="64">
        <v>2.54</v>
      </c>
      <c r="M15" s="65">
        <f t="shared" si="0"/>
        <v>1</v>
      </c>
      <c r="N15" s="66">
        <f t="shared" si="1"/>
        <v>2.54</v>
      </c>
      <c r="O15" s="57">
        <f t="shared" si="3"/>
        <v>7</v>
      </c>
      <c r="P15" s="67">
        <f t="shared" si="2"/>
        <v>2.54</v>
      </c>
      <c r="Q15" s="57">
        <f t="shared" si="4"/>
        <v>1</v>
      </c>
    </row>
    <row r="16" spans="1:17" ht="11.5" customHeight="1" x14ac:dyDescent="0.25">
      <c r="A16" s="57">
        <v>13</v>
      </c>
      <c r="B16" s="91">
        <v>3</v>
      </c>
      <c r="C16" s="62" t="s">
        <v>81</v>
      </c>
      <c r="D16" s="92" t="str">
        <f>YTD!P27</f>
        <v>Jim</v>
      </c>
      <c r="E16" s="62" t="s">
        <v>82</v>
      </c>
      <c r="F16" s="103" t="str">
        <f>YTD!Q27</f>
        <v>Y</v>
      </c>
      <c r="G16" s="63">
        <v>0</v>
      </c>
      <c r="H16" s="63">
        <v>0</v>
      </c>
      <c r="I16" s="63">
        <v>0</v>
      </c>
      <c r="J16" s="64">
        <v>0</v>
      </c>
      <c r="K16" s="64"/>
      <c r="L16" s="64">
        <v>0</v>
      </c>
      <c r="M16" s="65">
        <f t="shared" si="0"/>
        <v>0</v>
      </c>
      <c r="N16" s="66">
        <f t="shared" si="1"/>
        <v>0</v>
      </c>
      <c r="O16" s="57">
        <f t="shared" si="3"/>
        <v>30</v>
      </c>
      <c r="P16" s="67">
        <f t="shared" si="2"/>
        <v>0</v>
      </c>
      <c r="Q16" s="57">
        <f t="shared" si="4"/>
        <v>1</v>
      </c>
    </row>
    <row r="17" spans="1:17" ht="11.5" customHeight="1" x14ac:dyDescent="0.25">
      <c r="A17" s="57">
        <v>14</v>
      </c>
      <c r="B17" s="91">
        <v>1</v>
      </c>
      <c r="C17" s="62" t="s">
        <v>81</v>
      </c>
      <c r="D17" s="92" t="str">
        <f>YTD!P28</f>
        <v>Zack</v>
      </c>
      <c r="E17" s="62" t="s">
        <v>82</v>
      </c>
      <c r="F17" s="103" t="str">
        <f>YTD!Q28</f>
        <v>Y</v>
      </c>
      <c r="G17" s="63">
        <v>1</v>
      </c>
      <c r="H17" s="63">
        <v>0</v>
      </c>
      <c r="I17" s="63">
        <v>0</v>
      </c>
      <c r="J17" s="64">
        <v>0</v>
      </c>
      <c r="K17" s="64"/>
      <c r="L17" s="64">
        <v>1.54</v>
      </c>
      <c r="M17" s="65">
        <f t="shared" si="0"/>
        <v>1</v>
      </c>
      <c r="N17" s="66">
        <f t="shared" si="1"/>
        <v>1.54</v>
      </c>
      <c r="O17" s="57">
        <f t="shared" si="3"/>
        <v>10</v>
      </c>
      <c r="P17" s="67">
        <f t="shared" si="2"/>
        <v>1.54</v>
      </c>
      <c r="Q17" s="57">
        <f t="shared" si="4"/>
        <v>1</v>
      </c>
    </row>
    <row r="18" spans="1:17" ht="11.5" customHeight="1" x14ac:dyDescent="0.25">
      <c r="A18" s="57">
        <v>15</v>
      </c>
      <c r="B18" s="91"/>
      <c r="C18" s="62" t="s">
        <v>81</v>
      </c>
      <c r="D18" s="92" t="str">
        <f>YTD!P29</f>
        <v>Mike</v>
      </c>
      <c r="E18" s="62" t="s">
        <v>81</v>
      </c>
      <c r="F18" s="103" t="str">
        <f>YTD!Q29</f>
        <v>Y</v>
      </c>
      <c r="G18" s="63">
        <v>0</v>
      </c>
      <c r="H18" s="63">
        <v>0</v>
      </c>
      <c r="I18" s="63">
        <v>0</v>
      </c>
      <c r="J18" s="64">
        <v>0</v>
      </c>
      <c r="K18" s="64"/>
      <c r="L18" s="64">
        <v>0</v>
      </c>
      <c r="M18" s="65">
        <f>G18+H18</f>
        <v>0</v>
      </c>
      <c r="N18" s="66">
        <f>L18-(I18*0.2)</f>
        <v>0</v>
      </c>
      <c r="O18" s="57">
        <f t="shared" si="3"/>
        <v>35</v>
      </c>
      <c r="P18" s="67">
        <f t="shared" si="2"/>
        <v>0</v>
      </c>
      <c r="Q18" s="57">
        <f t="shared" si="4"/>
        <v>0</v>
      </c>
    </row>
    <row r="19" spans="1:17" ht="11.5" customHeight="1" x14ac:dyDescent="0.25">
      <c r="A19" s="57">
        <v>16</v>
      </c>
      <c r="B19" s="91">
        <v>7</v>
      </c>
      <c r="C19" s="62" t="s">
        <v>81</v>
      </c>
      <c r="D19" s="92" t="str">
        <f>YTD!P30</f>
        <v>Pete</v>
      </c>
      <c r="E19" s="62" t="s">
        <v>82</v>
      </c>
      <c r="F19" s="103" t="str">
        <f>YTD!Q30</f>
        <v>Y</v>
      </c>
      <c r="G19" s="63">
        <v>0</v>
      </c>
      <c r="H19" s="63">
        <v>0</v>
      </c>
      <c r="I19" s="63">
        <v>0</v>
      </c>
      <c r="J19" s="64">
        <v>0</v>
      </c>
      <c r="K19" s="64"/>
      <c r="L19" s="64">
        <v>0</v>
      </c>
      <c r="M19" s="65">
        <f t="shared" si="0"/>
        <v>0</v>
      </c>
      <c r="N19" s="66">
        <f t="shared" si="1"/>
        <v>0</v>
      </c>
      <c r="O19" s="57">
        <f t="shared" si="3"/>
        <v>30</v>
      </c>
      <c r="P19" s="67">
        <f t="shared" si="2"/>
        <v>0</v>
      </c>
      <c r="Q19" s="57">
        <f t="shared" si="4"/>
        <v>1</v>
      </c>
    </row>
    <row r="20" spans="1:17" ht="11.5" customHeight="1" x14ac:dyDescent="0.25">
      <c r="A20" s="57">
        <v>17</v>
      </c>
      <c r="B20" s="91">
        <v>2</v>
      </c>
      <c r="C20" s="62" t="s">
        <v>81</v>
      </c>
      <c r="D20" s="92" t="str">
        <f>YTD!P31</f>
        <v>John</v>
      </c>
      <c r="E20" s="62" t="s">
        <v>82</v>
      </c>
      <c r="F20" s="103" t="str">
        <f>YTD!Q31</f>
        <v>Y</v>
      </c>
      <c r="G20" s="63">
        <v>1</v>
      </c>
      <c r="H20" s="63">
        <v>0</v>
      </c>
      <c r="I20" s="63">
        <v>0</v>
      </c>
      <c r="J20" s="64">
        <v>0</v>
      </c>
      <c r="K20" s="64"/>
      <c r="L20" s="64">
        <v>1.98</v>
      </c>
      <c r="M20" s="65">
        <f>G20+H20</f>
        <v>1</v>
      </c>
      <c r="N20" s="66">
        <f>L20-(I20*0.2)</f>
        <v>1.98</v>
      </c>
      <c r="O20" s="57">
        <f t="shared" si="3"/>
        <v>8</v>
      </c>
      <c r="P20" s="67">
        <f>IF(F20="Y",N20,0)</f>
        <v>1.98</v>
      </c>
      <c r="Q20" s="57">
        <f t="shared" si="4"/>
        <v>1</v>
      </c>
    </row>
    <row r="21" spans="1:17" ht="11.5" customHeight="1" x14ac:dyDescent="0.25">
      <c r="A21" s="57">
        <v>18</v>
      </c>
      <c r="B21" s="91"/>
      <c r="C21" s="62" t="s">
        <v>81</v>
      </c>
      <c r="D21" s="92" t="str">
        <f>YTD!P32</f>
        <v>Rick M</v>
      </c>
      <c r="E21" s="62" t="s">
        <v>81</v>
      </c>
      <c r="F21" s="103" t="str">
        <f>YTD!Q32</f>
        <v>Y</v>
      </c>
      <c r="G21" s="63">
        <v>0</v>
      </c>
      <c r="H21" s="63">
        <v>0</v>
      </c>
      <c r="I21" s="63">
        <v>0</v>
      </c>
      <c r="J21" s="64">
        <v>0</v>
      </c>
      <c r="K21" s="64"/>
      <c r="L21" s="64">
        <v>0</v>
      </c>
      <c r="M21" s="65">
        <f t="shared" si="0"/>
        <v>0</v>
      </c>
      <c r="N21" s="66">
        <f t="shared" si="1"/>
        <v>0</v>
      </c>
      <c r="O21" s="57">
        <f t="shared" si="3"/>
        <v>35</v>
      </c>
      <c r="P21" s="67">
        <f t="shared" si="2"/>
        <v>0</v>
      </c>
      <c r="Q21" s="57">
        <f t="shared" si="4"/>
        <v>0</v>
      </c>
    </row>
    <row r="22" spans="1:17" ht="11.5" customHeight="1" x14ac:dyDescent="0.25">
      <c r="A22" s="57">
        <v>19</v>
      </c>
      <c r="B22" s="91">
        <v>4</v>
      </c>
      <c r="C22" s="62" t="s">
        <v>81</v>
      </c>
      <c r="D22" s="92" t="str">
        <f>YTD!P33</f>
        <v>Oz</v>
      </c>
      <c r="E22" s="62" t="s">
        <v>82</v>
      </c>
      <c r="F22" s="103" t="str">
        <f>YTD!Q33</f>
        <v>Y</v>
      </c>
      <c r="G22" s="63">
        <v>0</v>
      </c>
      <c r="H22" s="63">
        <v>0</v>
      </c>
      <c r="I22" s="63">
        <v>0</v>
      </c>
      <c r="J22" s="64">
        <v>0</v>
      </c>
      <c r="K22" s="64"/>
      <c r="L22" s="64">
        <v>0</v>
      </c>
      <c r="M22" s="65">
        <f t="shared" si="0"/>
        <v>0</v>
      </c>
      <c r="N22" s="66">
        <f t="shared" si="1"/>
        <v>0</v>
      </c>
      <c r="O22" s="57">
        <f t="shared" si="3"/>
        <v>30</v>
      </c>
      <c r="P22" s="67">
        <f t="shared" si="2"/>
        <v>0</v>
      </c>
      <c r="Q22" s="57">
        <f t="shared" si="4"/>
        <v>1</v>
      </c>
    </row>
    <row r="23" spans="1:17" ht="11.5" customHeight="1" x14ac:dyDescent="0.25">
      <c r="A23" s="57">
        <v>20</v>
      </c>
      <c r="B23" s="91">
        <v>8</v>
      </c>
      <c r="C23" s="62" t="s">
        <v>81</v>
      </c>
      <c r="D23" s="92" t="str">
        <f>YTD!P34</f>
        <v>Rich T</v>
      </c>
      <c r="E23" s="62" t="s">
        <v>82</v>
      </c>
      <c r="F23" s="103" t="str">
        <f>YTD!Q34</f>
        <v>Y</v>
      </c>
      <c r="G23" s="63">
        <v>0</v>
      </c>
      <c r="H23" s="63">
        <v>0</v>
      </c>
      <c r="I23" s="63">
        <v>0</v>
      </c>
      <c r="J23" s="64">
        <v>0</v>
      </c>
      <c r="K23" s="64"/>
      <c r="L23" s="64">
        <v>0</v>
      </c>
      <c r="M23" s="65">
        <f>G23+H23</f>
        <v>0</v>
      </c>
      <c r="N23" s="66">
        <f>L23-(I23*0.2)</f>
        <v>0</v>
      </c>
      <c r="O23" s="57">
        <f t="shared" si="3"/>
        <v>30</v>
      </c>
      <c r="P23" s="67">
        <f t="shared" si="2"/>
        <v>0</v>
      </c>
      <c r="Q23" s="57">
        <f t="shared" si="4"/>
        <v>1</v>
      </c>
    </row>
    <row r="24" spans="1:17" ht="11.5" customHeight="1" x14ac:dyDescent="0.25">
      <c r="A24" s="57">
        <v>21</v>
      </c>
      <c r="B24" s="62">
        <v>5</v>
      </c>
      <c r="C24" s="62" t="s">
        <v>81</v>
      </c>
      <c r="D24" s="92" t="str">
        <f>YTD!P35</f>
        <v>Rich K</v>
      </c>
      <c r="E24" s="62" t="s">
        <v>82</v>
      </c>
      <c r="F24" s="103" t="str">
        <f>YTD!Q35</f>
        <v>Y</v>
      </c>
      <c r="G24" s="63">
        <v>0</v>
      </c>
      <c r="H24" s="63">
        <v>0</v>
      </c>
      <c r="I24" s="63">
        <v>0</v>
      </c>
      <c r="J24" s="64">
        <v>0</v>
      </c>
      <c r="K24" s="64"/>
      <c r="L24" s="64">
        <v>0</v>
      </c>
      <c r="M24" s="65">
        <f t="shared" si="0"/>
        <v>0</v>
      </c>
      <c r="N24" s="66">
        <f t="shared" si="1"/>
        <v>0</v>
      </c>
      <c r="O24" s="57">
        <f t="shared" si="3"/>
        <v>30</v>
      </c>
      <c r="P24" s="67">
        <f t="shared" si="2"/>
        <v>0</v>
      </c>
      <c r="Q24" s="57">
        <f t="shared" si="4"/>
        <v>1</v>
      </c>
    </row>
    <row r="25" spans="1:17" ht="11.5" customHeight="1" x14ac:dyDescent="0.25">
      <c r="A25" s="57">
        <v>22</v>
      </c>
      <c r="B25" s="62">
        <v>9</v>
      </c>
      <c r="C25" s="62" t="s">
        <v>81</v>
      </c>
      <c r="D25" s="92" t="str">
        <f>YTD!P36</f>
        <v>Eli</v>
      </c>
      <c r="E25" s="62" t="s">
        <v>82</v>
      </c>
      <c r="F25" s="103" t="str">
        <f>YTD!Q36</f>
        <v>Y</v>
      </c>
      <c r="G25" s="63">
        <v>2</v>
      </c>
      <c r="H25" s="63">
        <v>0</v>
      </c>
      <c r="I25" s="63">
        <v>0</v>
      </c>
      <c r="J25" s="64">
        <v>0</v>
      </c>
      <c r="K25" s="64"/>
      <c r="L25" s="64">
        <v>2.56</v>
      </c>
      <c r="M25" s="65">
        <f t="shared" si="0"/>
        <v>2</v>
      </c>
      <c r="N25" s="66">
        <f t="shared" si="1"/>
        <v>2.56</v>
      </c>
      <c r="O25" s="57">
        <f t="shared" si="3"/>
        <v>6</v>
      </c>
      <c r="P25" s="67">
        <f t="shared" si="2"/>
        <v>2.56</v>
      </c>
      <c r="Q25" s="57">
        <f t="shared" si="4"/>
        <v>1</v>
      </c>
    </row>
    <row r="26" spans="1:17" ht="11.5" customHeight="1" x14ac:dyDescent="0.25">
      <c r="A26" s="57">
        <v>23</v>
      </c>
      <c r="B26" s="62" t="s">
        <v>106</v>
      </c>
      <c r="C26" s="62"/>
      <c r="D26" s="92" t="s">
        <v>37</v>
      </c>
      <c r="E26" s="62"/>
      <c r="F26" s="103"/>
      <c r="G26" s="63"/>
      <c r="H26" s="63"/>
      <c r="I26" s="63"/>
      <c r="J26" s="64"/>
      <c r="K26" s="64"/>
      <c r="L26" s="64"/>
      <c r="M26" s="65"/>
      <c r="N26" s="66"/>
      <c r="O26" s="57"/>
      <c r="P26" s="67"/>
      <c r="Q26" s="57"/>
    </row>
    <row r="27" spans="1:17" ht="11.5" customHeight="1" x14ac:dyDescent="0.25">
      <c r="A27" s="57">
        <v>24</v>
      </c>
      <c r="B27" s="62"/>
      <c r="C27" s="62"/>
      <c r="D27" s="92" t="s">
        <v>37</v>
      </c>
      <c r="E27" s="62"/>
      <c r="F27" s="103"/>
      <c r="G27" s="63"/>
      <c r="H27" s="63"/>
      <c r="I27" s="63"/>
      <c r="J27" s="64"/>
      <c r="K27" s="64"/>
      <c r="L27" s="64"/>
      <c r="M27" s="65"/>
      <c r="N27" s="66"/>
      <c r="O27" s="57"/>
      <c r="P27" s="67"/>
      <c r="Q27" s="57"/>
    </row>
    <row r="28" spans="1:17" ht="11.5" customHeight="1" x14ac:dyDescent="0.25">
      <c r="A28" s="57">
        <v>25</v>
      </c>
      <c r="B28" s="62"/>
      <c r="C28" s="62"/>
      <c r="D28" s="92" t="s">
        <v>37</v>
      </c>
      <c r="E28" s="62"/>
      <c r="F28" s="103"/>
      <c r="G28" s="63"/>
      <c r="H28" s="63"/>
      <c r="I28" s="63"/>
      <c r="J28" s="64"/>
      <c r="K28" s="64"/>
      <c r="L28" s="64"/>
      <c r="M28" s="65"/>
      <c r="N28" s="66"/>
      <c r="O28" s="57"/>
      <c r="P28" s="67"/>
      <c r="Q28" s="57"/>
    </row>
    <row r="29" spans="1:17" ht="11.5" customHeight="1" x14ac:dyDescent="0.25">
      <c r="A29" s="57">
        <v>26</v>
      </c>
      <c r="B29" s="62"/>
      <c r="C29" s="62"/>
      <c r="D29" s="92" t="s">
        <v>37</v>
      </c>
      <c r="E29" s="62"/>
      <c r="F29" s="103"/>
      <c r="G29" s="63"/>
      <c r="H29" s="63"/>
      <c r="I29" s="63"/>
      <c r="J29" s="64"/>
      <c r="K29" s="64"/>
      <c r="L29" s="64"/>
      <c r="M29" s="65"/>
      <c r="N29" s="66"/>
      <c r="O29" s="57"/>
      <c r="P29" s="67"/>
      <c r="Q29" s="57"/>
    </row>
    <row r="30" spans="1:17" ht="11.5" customHeight="1" x14ac:dyDescent="0.25">
      <c r="A30" s="57"/>
      <c r="B30" s="68"/>
      <c r="C30" s="68"/>
      <c r="D30" s="69" t="s">
        <v>8</v>
      </c>
      <c r="E30" s="68">
        <f>COUNTIF(E4:E29,"Y")</f>
        <v>20</v>
      </c>
      <c r="F30" s="68"/>
      <c r="G30" s="57">
        <f>SUM(G4:G29)</f>
        <v>24</v>
      </c>
      <c r="H30" s="57">
        <f>SUM(H4:H29)</f>
        <v>3</v>
      </c>
      <c r="I30" s="57">
        <f>SUM(I4:I29)</f>
        <v>0</v>
      </c>
      <c r="J30" s="67">
        <f>MAX(J4:J29)</f>
        <v>2.78</v>
      </c>
      <c r="K30" s="67"/>
      <c r="L30" s="67">
        <f>SUM(L4:L29)</f>
        <v>44.95</v>
      </c>
      <c r="M30" s="57">
        <f>SUM(M4:M29)</f>
        <v>27</v>
      </c>
      <c r="N30" s="67">
        <f>SUM(N4:N29)</f>
        <v>44.95</v>
      </c>
      <c r="O30" s="57"/>
      <c r="P30" s="67">
        <f>SUM(P4:P29)</f>
        <v>8.620000000000001</v>
      </c>
      <c r="Q30" s="57">
        <f>SUM(Q4:Q29)</f>
        <v>9</v>
      </c>
    </row>
    <row r="31" spans="1:17" ht="11.5" customHeight="1" x14ac:dyDescent="0.25">
      <c r="A31" s="70"/>
      <c r="B31" s="71" t="s">
        <v>70</v>
      </c>
      <c r="C31" s="71" t="s">
        <v>48</v>
      </c>
      <c r="D31" s="155" t="s">
        <v>72</v>
      </c>
      <c r="E31" s="156"/>
      <c r="F31" s="157"/>
      <c r="G31" s="153" t="s">
        <v>21</v>
      </c>
      <c r="H31" s="154"/>
      <c r="I31" s="71" t="s">
        <v>70</v>
      </c>
      <c r="J31" s="71" t="s">
        <v>48</v>
      </c>
      <c r="K31" s="155" t="s">
        <v>72</v>
      </c>
      <c r="L31" s="156"/>
      <c r="M31" s="157"/>
      <c r="N31" s="158" t="s">
        <v>21</v>
      </c>
      <c r="O31" s="158"/>
      <c r="P31" s="55" t="s">
        <v>32</v>
      </c>
      <c r="Q31" s="72">
        <f>IF(Q30=0,"No Data",P30/Q30)</f>
        <v>0.95777777777777784</v>
      </c>
    </row>
    <row r="32" spans="1:17" ht="11.5" customHeight="1" x14ac:dyDescent="0.25">
      <c r="A32" s="73"/>
      <c r="B32" s="41" t="s">
        <v>73</v>
      </c>
      <c r="C32" s="74">
        <f>Teams!$AD64</f>
        <v>9</v>
      </c>
      <c r="D32" s="74" t="str">
        <f>VLOOKUP($C32,$B$4:$D$29,3,0)</f>
        <v>Steve D</v>
      </c>
      <c r="E32" s="74" t="s">
        <v>71</v>
      </c>
      <c r="F32" s="74" t="str">
        <f t="array" ref="F32">IF($B$4:$B$29=20,"#N/A",IF(COUNTIF($B$4:$B$29,$C32)=1,"Alone",LOOKUP(2,1/($B$4:$B$29=$C32),$D$4:$D$29)))</f>
        <v>Eli</v>
      </c>
      <c r="G32" s="149">
        <f>Teams!AE64</f>
        <v>12.39</v>
      </c>
      <c r="H32" s="150"/>
      <c r="I32" s="41" t="s">
        <v>76</v>
      </c>
      <c r="J32" s="74">
        <f>Teams!$AD67</f>
        <v>4</v>
      </c>
      <c r="K32" s="74" t="str">
        <f>VLOOKUP($J32,$B$4:$D$29,3,0)</f>
        <v>Jason</v>
      </c>
      <c r="L32" s="74" t="s">
        <v>71</v>
      </c>
      <c r="M32" s="74" t="str">
        <f t="array" ref="M32">IF($B$4:$B$29=20,"#N/A",IF(COUNTIF($B$4:$B$29,$J32)=1,"Alone",LOOKUP(2,1/($B$4:$B$29=$J32),$D$4:$D$29)))</f>
        <v>Oz</v>
      </c>
      <c r="N32" s="148">
        <f>Teams!AE67</f>
        <v>6.17</v>
      </c>
      <c r="O32" s="148"/>
      <c r="Q32" s="73"/>
    </row>
    <row r="33" spans="1:17" ht="11.5" customHeight="1" x14ac:dyDescent="0.25">
      <c r="A33" s="73"/>
      <c r="B33" s="41" t="s">
        <v>74</v>
      </c>
      <c r="C33" s="74">
        <f>Teams!$AD65</f>
        <v>1</v>
      </c>
      <c r="D33" s="74" t="str">
        <f>VLOOKUP($C33,$B$4:$D$29,3,0)</f>
        <v>Armand</v>
      </c>
      <c r="E33" s="74" t="s">
        <v>71</v>
      </c>
      <c r="F33" s="74" t="str">
        <f t="array" ref="F33">IF($B$4:$B$29=20,"#N/A",IF(COUNTIF($B$4:$B$29,$C33)=1,"Alone",LOOKUP(2,1/($B$4:$B$29=$C33),$D$4:$D$29)))</f>
        <v>Zack</v>
      </c>
      <c r="G33" s="149">
        <f>Teams!AE65</f>
        <v>9.9200000000000017</v>
      </c>
      <c r="H33" s="150"/>
      <c r="I33" s="41" t="s">
        <v>77</v>
      </c>
      <c r="J33" s="74">
        <f>Teams!$AD68</f>
        <v>2</v>
      </c>
      <c r="K33" s="74" t="str">
        <f>VLOOKUP($J33,$B$4:$D$29,3,0)</f>
        <v>Dean</v>
      </c>
      <c r="L33" s="74" t="s">
        <v>71</v>
      </c>
      <c r="M33" s="74" t="str">
        <f t="array" ref="M33">IF($B$4:$B$29=20,"#N/A",IF(COUNTIF($B$4:$B$29,$J33)=1,"Alone",LOOKUP(2,1/($B$4:$B$29=$J33),$D$4:$D$29)))</f>
        <v>John</v>
      </c>
      <c r="N33" s="148">
        <f>Teams!AE68</f>
        <v>3.74</v>
      </c>
      <c r="O33" s="148"/>
      <c r="P33" s="73"/>
      <c r="Q33" s="73"/>
    </row>
    <row r="34" spans="1:17" ht="11.5" customHeight="1" x14ac:dyDescent="0.25">
      <c r="A34" s="73"/>
      <c r="B34" s="41" t="s">
        <v>75</v>
      </c>
      <c r="C34" s="74">
        <f>Teams!$AD66</f>
        <v>10</v>
      </c>
      <c r="D34" s="74" t="str">
        <f>VLOOKUP($C34,$B$4:$D$29,3,0)</f>
        <v>Steve S</v>
      </c>
      <c r="E34" s="74" t="s">
        <v>71</v>
      </c>
      <c r="F34" s="74" t="str">
        <f t="array" ref="F34">IF($B$4:$B$29=20,"#N/A",IF(COUNTIF($B$4:$B$29,$C34)=1,"Alone",LOOKUP(2,1/($B$4:$B$29=$C34),$D$4:$D$29)))</f>
        <v>Tom O</v>
      </c>
      <c r="G34" s="149">
        <f>Teams!AE66</f>
        <v>6.6400000000000006</v>
      </c>
      <c r="H34" s="150"/>
      <c r="I34" s="41" t="s">
        <v>78</v>
      </c>
      <c r="J34" s="74">
        <f>Teams!$AD69</f>
        <v>5</v>
      </c>
      <c r="K34" s="74" t="str">
        <f>VLOOKUP($J34,$B$4:$D$29,3,0)</f>
        <v>Kevin</v>
      </c>
      <c r="L34" s="74" t="s">
        <v>71</v>
      </c>
      <c r="M34" s="74" t="str">
        <f t="array" ref="M34">IF($B$4:$B$29=20,"#N/A",IF(COUNTIF($B$4:$B$29,$J34)=1,"Alone",LOOKUP(2,1/($B$4:$B$29=$J34),$D$4:$D$29)))</f>
        <v>Rich K</v>
      </c>
      <c r="N34" s="148">
        <f>Teams!AE69</f>
        <v>3.55</v>
      </c>
      <c r="O34" s="148"/>
      <c r="P34" s="73"/>
      <c r="Q34" s="73"/>
    </row>
    <row r="35" spans="1:17" ht="11.5" customHeight="1" x14ac:dyDescent="0.25">
      <c r="B35" s="76"/>
      <c r="D35" s="76"/>
      <c r="E35" s="76"/>
      <c r="F35" s="76"/>
      <c r="G35" s="76"/>
      <c r="H35" s="76"/>
      <c r="I35" s="76"/>
      <c r="J35" s="75"/>
      <c r="K35" s="75"/>
      <c r="M35" s="75"/>
      <c r="N35" s="75"/>
      <c r="O35" s="75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conditionalFormatting sqref="K4:O29 J14:J29 J4:J11 D4:I29">
    <cfRule type="expression" priority="2" stopIfTrue="1">
      <formula>O4&lt;7</formula>
    </cfRule>
  </conditionalFormatting>
  <conditionalFormatting sqref="J13">
    <cfRule type="expression" priority="4" stopIfTrue="1">
      <formula>U12&lt;7</formula>
    </cfRule>
  </conditionalFormatting>
  <conditionalFormatting sqref="J12">
    <cfRule type="expression" priority="1" stopIfTrue="1">
      <formula>U12&lt;7</formula>
    </cfRule>
  </conditionalFormatting>
  <printOptions horizontalCentered="1" verticalCentered="1" gridLines="1"/>
  <pageMargins left="0.75" right="0.75" top="1" bottom="1" header="0.5" footer="0.5"/>
  <pageSetup scale="89" orientation="landscape" horizontalDpi="4294967293" r:id="rId1"/>
  <headerFooter alignWithMargins="0"/>
  <webPublishItems count="1">
    <webPublishItem id="2026" divId="MVBC Trail 2006_2026" sourceType="range" sourceRef="A1:L26" destinationFile="C:\mvbc\MVBC_Trail_2006_files\Twin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Q35"/>
  <sheetViews>
    <sheetView workbookViewId="0">
      <selection activeCell="R21" sqref="R21"/>
    </sheetView>
  </sheetViews>
  <sheetFormatPr defaultColWidth="9.1796875" defaultRowHeight="11.5" customHeight="1" x14ac:dyDescent="0.25"/>
  <cols>
    <col min="1" max="1" width="3" style="75" bestFit="1" customWidth="1"/>
    <col min="2" max="2" width="7.453125" style="78" bestFit="1" customWidth="1"/>
    <col min="3" max="3" width="7.453125" style="77" customWidth="1"/>
    <col min="4" max="4" width="10.7265625" style="73" customWidth="1"/>
    <col min="5" max="5" width="5.54296875" style="73" bestFit="1" customWidth="1"/>
    <col min="6" max="6" width="10.7265625" style="73" customWidth="1"/>
    <col min="7" max="8" width="7.7265625" style="73" customWidth="1"/>
    <col min="9" max="9" width="7.453125" style="73" bestFit="1" customWidth="1"/>
    <col min="10" max="10" width="7.81640625" style="56" customWidth="1"/>
    <col min="11" max="11" width="10.7265625" style="56" customWidth="1"/>
    <col min="12" max="12" width="6.7265625" style="75" bestFit="1" customWidth="1"/>
    <col min="13" max="13" width="10.7265625" style="56" customWidth="1"/>
    <col min="14" max="14" width="6.7265625" style="56" bestFit="1" customWidth="1"/>
    <col min="15" max="15" width="8.26953125" style="56" bestFit="1" customWidth="1"/>
    <col min="16" max="16" width="10" style="56" bestFit="1" customWidth="1"/>
    <col min="17" max="17" width="7.1796875" style="56" bestFit="1" customWidth="1"/>
    <col min="18" max="16384" width="9.1796875" style="56"/>
  </cols>
  <sheetData>
    <row r="1" spans="1:17" ht="11.5" customHeight="1" x14ac:dyDescent="0.25">
      <c r="A1" s="152" t="str">
        <f>YTD!L22</f>
        <v>CT River 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1.5" customHeight="1" x14ac:dyDescent="0.25">
      <c r="A2" s="151"/>
      <c r="B2" s="58" t="s">
        <v>45</v>
      </c>
      <c r="C2" s="58" t="s">
        <v>36</v>
      </c>
      <c r="D2" s="59" t="s">
        <v>9</v>
      </c>
      <c r="E2" s="58" t="s">
        <v>1</v>
      </c>
      <c r="F2" s="58" t="s">
        <v>30</v>
      </c>
      <c r="G2" s="59" t="s">
        <v>10</v>
      </c>
      <c r="H2" s="59" t="s">
        <v>10</v>
      </c>
      <c r="I2" s="59" t="s">
        <v>10</v>
      </c>
      <c r="J2" s="59" t="s">
        <v>2</v>
      </c>
      <c r="K2" s="59" t="s">
        <v>27</v>
      </c>
      <c r="L2" s="59" t="s">
        <v>5</v>
      </c>
      <c r="M2" s="59" t="s">
        <v>3</v>
      </c>
      <c r="N2" s="59" t="s">
        <v>7</v>
      </c>
      <c r="O2" s="59" t="s">
        <v>15</v>
      </c>
      <c r="P2" s="59" t="s">
        <v>29</v>
      </c>
      <c r="Q2" s="59" t="s">
        <v>34</v>
      </c>
    </row>
    <row r="3" spans="1:17" ht="11.5" customHeight="1" x14ac:dyDescent="0.25">
      <c r="A3" s="151"/>
      <c r="B3" s="60" t="s">
        <v>10</v>
      </c>
      <c r="C3" s="60" t="s">
        <v>46</v>
      </c>
      <c r="D3" s="61" t="s">
        <v>0</v>
      </c>
      <c r="E3" s="60" t="s">
        <v>14</v>
      </c>
      <c r="F3" s="60" t="s">
        <v>31</v>
      </c>
      <c r="G3" s="61" t="s">
        <v>12</v>
      </c>
      <c r="H3" s="61" t="s">
        <v>11</v>
      </c>
      <c r="I3" s="61" t="s">
        <v>13</v>
      </c>
      <c r="J3" s="61" t="s">
        <v>6</v>
      </c>
      <c r="K3" s="61" t="s">
        <v>44</v>
      </c>
      <c r="L3" s="61" t="s">
        <v>6</v>
      </c>
      <c r="M3" s="61" t="s">
        <v>4</v>
      </c>
      <c r="N3" s="61" t="s">
        <v>6</v>
      </c>
      <c r="O3" s="61" t="s">
        <v>16</v>
      </c>
      <c r="P3" s="61" t="s">
        <v>6</v>
      </c>
      <c r="Q3" s="61" t="s">
        <v>33</v>
      </c>
    </row>
    <row r="4" spans="1:17" ht="11.5" customHeight="1" x14ac:dyDescent="0.25">
      <c r="A4" s="57">
        <v>1</v>
      </c>
      <c r="B4" s="91">
        <v>1</v>
      </c>
      <c r="C4" s="62" t="s">
        <v>81</v>
      </c>
      <c r="D4" s="92" t="str">
        <f>YTD!P15</f>
        <v>Armand</v>
      </c>
      <c r="E4" s="62" t="s">
        <v>82</v>
      </c>
      <c r="F4" s="103" t="str">
        <f>YTD!Q15</f>
        <v>N</v>
      </c>
      <c r="G4" s="63">
        <v>0</v>
      </c>
      <c r="H4" s="63">
        <v>0</v>
      </c>
      <c r="I4" s="63">
        <v>0</v>
      </c>
      <c r="J4" s="64">
        <v>0</v>
      </c>
      <c r="K4" s="64"/>
      <c r="L4" s="64">
        <v>0</v>
      </c>
      <c r="M4" s="65">
        <f t="shared" ref="M4:M25" si="0">G4+H4</f>
        <v>0</v>
      </c>
      <c r="N4" s="66">
        <f t="shared" ref="N4:N25" si="1">L4-(I4*0.2)</f>
        <v>0</v>
      </c>
      <c r="O4" s="57">
        <f>IF($E4="N",35,IF($M4=0,30,RANK($N4,$N$4:$N$29,0)))</f>
        <v>30</v>
      </c>
      <c r="P4" s="67">
        <f t="shared" ref="P4:P25" si="2">IF(F4="Y",N4,0)</f>
        <v>0</v>
      </c>
      <c r="Q4" s="57">
        <f>IF(E4="N",0,(IF(F4="N",0,1)))</f>
        <v>0</v>
      </c>
    </row>
    <row r="5" spans="1:17" ht="11.5" customHeight="1" x14ac:dyDescent="0.25">
      <c r="A5" s="57">
        <v>2</v>
      </c>
      <c r="B5" s="91">
        <v>2</v>
      </c>
      <c r="C5" s="62" t="s">
        <v>81</v>
      </c>
      <c r="D5" s="92" t="str">
        <f>YTD!P16</f>
        <v>Dean</v>
      </c>
      <c r="E5" s="62" t="s">
        <v>82</v>
      </c>
      <c r="F5" s="103" t="str">
        <f>YTD!Q16</f>
        <v>N</v>
      </c>
      <c r="G5" s="63">
        <v>3</v>
      </c>
      <c r="H5" s="63">
        <v>0</v>
      </c>
      <c r="I5" s="63">
        <v>0</v>
      </c>
      <c r="J5" s="64">
        <v>0</v>
      </c>
      <c r="K5" s="64"/>
      <c r="L5" s="64">
        <v>3.47</v>
      </c>
      <c r="M5" s="65">
        <f t="shared" si="0"/>
        <v>3</v>
      </c>
      <c r="N5" s="66">
        <f t="shared" si="1"/>
        <v>3.47</v>
      </c>
      <c r="O5" s="57">
        <f t="shared" ref="O5:O25" si="3">IF($E5="N",35,IF($M5=0,30,RANK($N5,$N$4:$N$29,0)))</f>
        <v>4</v>
      </c>
      <c r="P5" s="67">
        <f t="shared" si="2"/>
        <v>0</v>
      </c>
      <c r="Q5" s="57">
        <f t="shared" ref="Q5:Q25" si="4">IF(E5="N",0,(IF(F5="N",0,1)))</f>
        <v>0</v>
      </c>
    </row>
    <row r="6" spans="1:17" ht="11.5" customHeight="1" x14ac:dyDescent="0.25">
      <c r="A6" s="57">
        <v>3</v>
      </c>
      <c r="B6" s="91">
        <v>3</v>
      </c>
      <c r="C6" s="62" t="s">
        <v>81</v>
      </c>
      <c r="D6" s="92" t="str">
        <f>YTD!P17</f>
        <v>Jack</v>
      </c>
      <c r="E6" s="62" t="s">
        <v>82</v>
      </c>
      <c r="F6" s="103" t="str">
        <f>YTD!Q17</f>
        <v>N</v>
      </c>
      <c r="G6" s="63">
        <v>0</v>
      </c>
      <c r="H6" s="63">
        <v>3</v>
      </c>
      <c r="I6" s="63">
        <v>0</v>
      </c>
      <c r="J6" s="64">
        <v>0</v>
      </c>
      <c r="K6" s="64"/>
      <c r="L6" s="64">
        <v>4.62</v>
      </c>
      <c r="M6" s="65">
        <f>G6+H6</f>
        <v>3</v>
      </c>
      <c r="N6" s="66">
        <f>L6-(I6*0.2)</f>
        <v>4.62</v>
      </c>
      <c r="O6" s="57">
        <f t="shared" si="3"/>
        <v>3</v>
      </c>
      <c r="P6" s="67">
        <f>IF(F6="Y",N6,0)</f>
        <v>0</v>
      </c>
      <c r="Q6" s="57">
        <f t="shared" si="4"/>
        <v>0</v>
      </c>
    </row>
    <row r="7" spans="1:17" ht="11.5" customHeight="1" x14ac:dyDescent="0.25">
      <c r="A7" s="57">
        <v>4</v>
      </c>
      <c r="B7" s="91">
        <v>4</v>
      </c>
      <c r="C7" s="62" t="s">
        <v>82</v>
      </c>
      <c r="D7" s="92" t="str">
        <f>YTD!P18</f>
        <v>Jason</v>
      </c>
      <c r="E7" s="62" t="s">
        <v>82</v>
      </c>
      <c r="F7" s="103" t="str">
        <f>YTD!Q18</f>
        <v>N</v>
      </c>
      <c r="G7" s="63">
        <v>0</v>
      </c>
      <c r="H7" s="63">
        <v>0</v>
      </c>
      <c r="I7" s="63">
        <v>0</v>
      </c>
      <c r="J7" s="64">
        <v>0</v>
      </c>
      <c r="K7" s="64"/>
      <c r="L7" s="64">
        <v>0</v>
      </c>
      <c r="M7" s="65">
        <f t="shared" si="0"/>
        <v>0</v>
      </c>
      <c r="N7" s="66">
        <f t="shared" si="1"/>
        <v>0</v>
      </c>
      <c r="O7" s="57">
        <f t="shared" si="3"/>
        <v>30</v>
      </c>
      <c r="P7" s="67">
        <f t="shared" si="2"/>
        <v>0</v>
      </c>
      <c r="Q7" s="57">
        <f t="shared" si="4"/>
        <v>0</v>
      </c>
    </row>
    <row r="8" spans="1:17" ht="11.5" customHeight="1" x14ac:dyDescent="0.25">
      <c r="A8" s="57">
        <v>5</v>
      </c>
      <c r="B8" s="91">
        <v>5</v>
      </c>
      <c r="C8" s="62" t="s">
        <v>81</v>
      </c>
      <c r="D8" s="92" t="str">
        <f>YTD!P19</f>
        <v>Kevin</v>
      </c>
      <c r="E8" s="62" t="s">
        <v>82</v>
      </c>
      <c r="F8" s="103" t="str">
        <f>YTD!Q19</f>
        <v>N</v>
      </c>
      <c r="G8" s="63">
        <v>0</v>
      </c>
      <c r="H8" s="63">
        <v>0</v>
      </c>
      <c r="I8" s="63">
        <v>0</v>
      </c>
      <c r="J8" s="64">
        <v>0</v>
      </c>
      <c r="K8" s="64"/>
      <c r="L8" s="64">
        <v>0</v>
      </c>
      <c r="M8" s="65">
        <f>G8+H8</f>
        <v>0</v>
      </c>
      <c r="N8" s="66">
        <f>L8-(I8*0.2)</f>
        <v>0</v>
      </c>
      <c r="O8" s="57">
        <f t="shared" si="3"/>
        <v>30</v>
      </c>
      <c r="P8" s="67">
        <f>IF(F8="Y",N8,0)</f>
        <v>0</v>
      </c>
      <c r="Q8" s="57">
        <f t="shared" si="4"/>
        <v>0</v>
      </c>
    </row>
    <row r="9" spans="1:17" ht="11.5" customHeight="1" x14ac:dyDescent="0.25">
      <c r="A9" s="57">
        <v>6</v>
      </c>
      <c r="B9" s="91">
        <v>6</v>
      </c>
      <c r="C9" s="62" t="s">
        <v>81</v>
      </c>
      <c r="D9" s="92" t="str">
        <f>YTD!P20</f>
        <v>Morrie</v>
      </c>
      <c r="E9" s="62" t="s">
        <v>82</v>
      </c>
      <c r="F9" s="103" t="str">
        <f>YTD!Q20</f>
        <v>N</v>
      </c>
      <c r="G9" s="63">
        <v>1</v>
      </c>
      <c r="H9" s="63">
        <v>0</v>
      </c>
      <c r="I9" s="63">
        <v>0</v>
      </c>
      <c r="J9" s="64">
        <v>0</v>
      </c>
      <c r="K9" s="64"/>
      <c r="L9" s="64">
        <v>1.02</v>
      </c>
      <c r="M9" s="65">
        <f t="shared" si="0"/>
        <v>1</v>
      </c>
      <c r="N9" s="66">
        <f t="shared" si="1"/>
        <v>1.02</v>
      </c>
      <c r="O9" s="57">
        <f t="shared" si="3"/>
        <v>9</v>
      </c>
      <c r="P9" s="67">
        <f t="shared" si="2"/>
        <v>0</v>
      </c>
      <c r="Q9" s="57">
        <f t="shared" si="4"/>
        <v>0</v>
      </c>
    </row>
    <row r="10" spans="1:17" ht="11.5" customHeight="1" x14ac:dyDescent="0.25">
      <c r="A10" s="57">
        <v>7</v>
      </c>
      <c r="B10" s="91">
        <v>5</v>
      </c>
      <c r="C10" s="62" t="s">
        <v>81</v>
      </c>
      <c r="D10" s="92" t="str">
        <f>YTD!P21</f>
        <v>Rich B</v>
      </c>
      <c r="E10" s="62" t="s">
        <v>82</v>
      </c>
      <c r="F10" s="103" t="s">
        <v>82</v>
      </c>
      <c r="G10" s="63">
        <v>0</v>
      </c>
      <c r="H10" s="63">
        <v>0</v>
      </c>
      <c r="I10" s="63">
        <v>0</v>
      </c>
      <c r="J10" s="64">
        <v>0</v>
      </c>
      <c r="K10" s="64"/>
      <c r="L10" s="64">
        <v>0</v>
      </c>
      <c r="M10" s="65">
        <f t="shared" si="0"/>
        <v>0</v>
      </c>
      <c r="N10" s="66">
        <f t="shared" si="1"/>
        <v>0</v>
      </c>
      <c r="O10" s="57">
        <f t="shared" si="3"/>
        <v>30</v>
      </c>
      <c r="P10" s="67">
        <f t="shared" si="2"/>
        <v>0</v>
      </c>
      <c r="Q10" s="57">
        <f t="shared" si="4"/>
        <v>1</v>
      </c>
    </row>
    <row r="11" spans="1:17" ht="11.5" customHeight="1" x14ac:dyDescent="0.25">
      <c r="A11" s="57">
        <v>8</v>
      </c>
      <c r="B11" s="91">
        <v>8</v>
      </c>
      <c r="C11" s="62" t="s">
        <v>81</v>
      </c>
      <c r="D11" s="92" t="str">
        <f>YTD!P22</f>
        <v>Scott</v>
      </c>
      <c r="E11" s="62" t="s">
        <v>82</v>
      </c>
      <c r="F11" s="103" t="str">
        <f>YTD!Q22</f>
        <v>N</v>
      </c>
      <c r="G11" s="63">
        <v>0</v>
      </c>
      <c r="H11" s="63">
        <v>3</v>
      </c>
      <c r="I11" s="63">
        <v>0</v>
      </c>
      <c r="J11" s="64">
        <v>0</v>
      </c>
      <c r="K11" s="64"/>
      <c r="L11" s="64">
        <v>5.09</v>
      </c>
      <c r="M11" s="65">
        <f>G11+H11</f>
        <v>3</v>
      </c>
      <c r="N11" s="66">
        <f>L11-(I11*0.2)</f>
        <v>5.09</v>
      </c>
      <c r="O11" s="57">
        <f t="shared" si="3"/>
        <v>1</v>
      </c>
      <c r="P11" s="67">
        <f>IF(F11="Y",N11,0)</f>
        <v>0</v>
      </c>
      <c r="Q11" s="57">
        <f t="shared" si="4"/>
        <v>0</v>
      </c>
    </row>
    <row r="12" spans="1:17" ht="11.5" customHeight="1" x14ac:dyDescent="0.25">
      <c r="A12" s="57">
        <v>9</v>
      </c>
      <c r="B12" s="91">
        <v>9</v>
      </c>
      <c r="C12" s="62" t="s">
        <v>81</v>
      </c>
      <c r="D12" s="92" t="str">
        <f>YTD!P23</f>
        <v>Steve D</v>
      </c>
      <c r="E12" s="62" t="s">
        <v>82</v>
      </c>
      <c r="F12" s="103" t="str">
        <f>YTD!Q23</f>
        <v>N</v>
      </c>
      <c r="G12" s="63">
        <v>0</v>
      </c>
      <c r="H12" s="63">
        <v>1</v>
      </c>
      <c r="I12" s="63">
        <v>0</v>
      </c>
      <c r="J12" s="64">
        <v>0</v>
      </c>
      <c r="K12" s="64"/>
      <c r="L12" s="64">
        <v>2.3199999999999998</v>
      </c>
      <c r="M12" s="65">
        <f t="shared" si="0"/>
        <v>1</v>
      </c>
      <c r="N12" s="66">
        <f t="shared" si="1"/>
        <v>2.3199999999999998</v>
      </c>
      <c r="O12" s="57">
        <f t="shared" si="3"/>
        <v>6</v>
      </c>
      <c r="P12" s="67">
        <f t="shared" si="2"/>
        <v>0</v>
      </c>
      <c r="Q12" s="57">
        <f t="shared" si="4"/>
        <v>0</v>
      </c>
    </row>
    <row r="13" spans="1:17" ht="11.5" customHeight="1" x14ac:dyDescent="0.25">
      <c r="A13" s="57">
        <v>10</v>
      </c>
      <c r="B13" s="91">
        <v>10</v>
      </c>
      <c r="C13" s="62" t="s">
        <v>81</v>
      </c>
      <c r="D13" s="92" t="str">
        <f>YTD!P24</f>
        <v>Steve S</v>
      </c>
      <c r="E13" s="62" t="s">
        <v>82</v>
      </c>
      <c r="F13" s="103" t="str">
        <f>YTD!Q24</f>
        <v>N</v>
      </c>
      <c r="G13" s="63">
        <v>1</v>
      </c>
      <c r="H13" s="63">
        <v>0</v>
      </c>
      <c r="I13" s="63">
        <v>0</v>
      </c>
      <c r="J13" s="64">
        <v>0</v>
      </c>
      <c r="K13" s="64"/>
      <c r="L13" s="64">
        <v>0.92</v>
      </c>
      <c r="M13" s="65">
        <f t="shared" si="0"/>
        <v>1</v>
      </c>
      <c r="N13" s="66">
        <f t="shared" si="1"/>
        <v>0.92</v>
      </c>
      <c r="O13" s="57">
        <f t="shared" si="3"/>
        <v>10</v>
      </c>
      <c r="P13" s="67">
        <f t="shared" si="2"/>
        <v>0</v>
      </c>
      <c r="Q13" s="57">
        <f t="shared" si="4"/>
        <v>0</v>
      </c>
    </row>
    <row r="14" spans="1:17" ht="11.5" customHeight="1" x14ac:dyDescent="0.25">
      <c r="A14" s="57">
        <v>11</v>
      </c>
      <c r="B14" s="91">
        <v>11</v>
      </c>
      <c r="C14" s="62" t="s">
        <v>81</v>
      </c>
      <c r="D14" s="92" t="str">
        <f>YTD!P25</f>
        <v>Tom O</v>
      </c>
      <c r="E14" s="62" t="s">
        <v>82</v>
      </c>
      <c r="F14" s="103" t="str">
        <f>YTD!Q25</f>
        <v>N</v>
      </c>
      <c r="G14" s="63">
        <v>0</v>
      </c>
      <c r="H14" s="63">
        <v>0</v>
      </c>
      <c r="I14" s="63">
        <v>0</v>
      </c>
      <c r="J14" s="64">
        <v>0</v>
      </c>
      <c r="K14" s="64"/>
      <c r="L14" s="64">
        <v>0</v>
      </c>
      <c r="M14" s="65">
        <f t="shared" si="0"/>
        <v>0</v>
      </c>
      <c r="N14" s="66">
        <f t="shared" si="1"/>
        <v>0</v>
      </c>
      <c r="O14" s="57">
        <f t="shared" si="3"/>
        <v>30</v>
      </c>
      <c r="P14" s="67">
        <f t="shared" si="2"/>
        <v>0</v>
      </c>
      <c r="Q14" s="57">
        <f t="shared" si="4"/>
        <v>0</v>
      </c>
    </row>
    <row r="15" spans="1:17" ht="11.5" customHeight="1" x14ac:dyDescent="0.25">
      <c r="A15" s="57">
        <v>12</v>
      </c>
      <c r="B15" s="91">
        <v>1</v>
      </c>
      <c r="C15" s="62" t="s">
        <v>81</v>
      </c>
      <c r="D15" s="92" t="str">
        <f>YTD!P26</f>
        <v>Ryan</v>
      </c>
      <c r="E15" s="62" t="s">
        <v>82</v>
      </c>
      <c r="F15" s="103" t="str">
        <f>YTD!Q26</f>
        <v>Y</v>
      </c>
      <c r="G15" s="63">
        <v>0</v>
      </c>
      <c r="H15" s="63">
        <v>0</v>
      </c>
      <c r="I15" s="63">
        <v>0</v>
      </c>
      <c r="J15" s="64">
        <v>0</v>
      </c>
      <c r="K15" s="64"/>
      <c r="L15" s="64">
        <v>0</v>
      </c>
      <c r="M15" s="65">
        <f t="shared" si="0"/>
        <v>0</v>
      </c>
      <c r="N15" s="66">
        <f t="shared" si="1"/>
        <v>0</v>
      </c>
      <c r="O15" s="57">
        <f t="shared" si="3"/>
        <v>30</v>
      </c>
      <c r="P15" s="67">
        <f t="shared" si="2"/>
        <v>0</v>
      </c>
      <c r="Q15" s="57">
        <f t="shared" si="4"/>
        <v>1</v>
      </c>
    </row>
    <row r="16" spans="1:17" ht="11.5" customHeight="1" x14ac:dyDescent="0.25">
      <c r="A16" s="57">
        <v>13</v>
      </c>
      <c r="B16" s="91">
        <v>9</v>
      </c>
      <c r="C16" s="62" t="s">
        <v>81</v>
      </c>
      <c r="D16" s="92" t="str">
        <f>YTD!P27</f>
        <v>Jim</v>
      </c>
      <c r="E16" s="62" t="s">
        <v>82</v>
      </c>
      <c r="F16" s="103" t="str">
        <f>YTD!Q27</f>
        <v>Y</v>
      </c>
      <c r="G16" s="63">
        <v>0</v>
      </c>
      <c r="H16" s="63">
        <v>1</v>
      </c>
      <c r="I16" s="63">
        <v>0</v>
      </c>
      <c r="J16" s="64">
        <v>0</v>
      </c>
      <c r="K16" s="64"/>
      <c r="L16" s="64">
        <v>1.87</v>
      </c>
      <c r="M16" s="65">
        <f t="shared" si="0"/>
        <v>1</v>
      </c>
      <c r="N16" s="66">
        <f t="shared" si="1"/>
        <v>1.87</v>
      </c>
      <c r="O16" s="57">
        <f t="shared" si="3"/>
        <v>7</v>
      </c>
      <c r="P16" s="67">
        <f t="shared" si="2"/>
        <v>1.87</v>
      </c>
      <c r="Q16" s="57">
        <f t="shared" si="4"/>
        <v>1</v>
      </c>
    </row>
    <row r="17" spans="1:17" ht="11.5" customHeight="1" x14ac:dyDescent="0.25">
      <c r="A17" s="57">
        <v>14</v>
      </c>
      <c r="B17" s="91">
        <v>8</v>
      </c>
      <c r="C17" s="62" t="s">
        <v>81</v>
      </c>
      <c r="D17" s="92" t="str">
        <f>YTD!P28</f>
        <v>Zack</v>
      </c>
      <c r="E17" s="62" t="s">
        <v>82</v>
      </c>
      <c r="F17" s="103" t="str">
        <f>YTD!Q28</f>
        <v>Y</v>
      </c>
      <c r="G17" s="63">
        <v>0</v>
      </c>
      <c r="H17" s="63">
        <v>0</v>
      </c>
      <c r="I17" s="63">
        <v>0</v>
      </c>
      <c r="J17" s="64">
        <v>0</v>
      </c>
      <c r="K17" s="64"/>
      <c r="L17" s="64">
        <v>0</v>
      </c>
      <c r="M17" s="65">
        <f t="shared" si="0"/>
        <v>0</v>
      </c>
      <c r="N17" s="66">
        <f t="shared" si="1"/>
        <v>0</v>
      </c>
      <c r="O17" s="57">
        <f t="shared" si="3"/>
        <v>30</v>
      </c>
      <c r="P17" s="67">
        <f t="shared" si="2"/>
        <v>0</v>
      </c>
      <c r="Q17" s="57">
        <f t="shared" si="4"/>
        <v>1</v>
      </c>
    </row>
    <row r="18" spans="1:17" ht="11.5" customHeight="1" x14ac:dyDescent="0.25">
      <c r="A18" s="57">
        <v>15</v>
      </c>
      <c r="B18" s="91"/>
      <c r="C18" s="62" t="s">
        <v>81</v>
      </c>
      <c r="D18" s="92" t="str">
        <f>YTD!P29</f>
        <v>Mike</v>
      </c>
      <c r="E18" s="62" t="s">
        <v>81</v>
      </c>
      <c r="F18" s="103" t="str">
        <f>YTD!Q29</f>
        <v>Y</v>
      </c>
      <c r="G18" s="63">
        <v>0</v>
      </c>
      <c r="H18" s="63">
        <v>0</v>
      </c>
      <c r="I18" s="63">
        <v>0</v>
      </c>
      <c r="J18" s="64">
        <v>0</v>
      </c>
      <c r="K18" s="64"/>
      <c r="L18" s="64">
        <v>0</v>
      </c>
      <c r="M18" s="65">
        <f>G18+H18</f>
        <v>0</v>
      </c>
      <c r="N18" s="66">
        <f>L18-(I18*0.2)</f>
        <v>0</v>
      </c>
      <c r="O18" s="57">
        <f t="shared" si="3"/>
        <v>35</v>
      </c>
      <c r="P18" s="67">
        <f t="shared" si="2"/>
        <v>0</v>
      </c>
      <c r="Q18" s="57">
        <f t="shared" si="4"/>
        <v>0</v>
      </c>
    </row>
    <row r="19" spans="1:17" ht="11.5" customHeight="1" x14ac:dyDescent="0.25">
      <c r="A19" s="57">
        <v>16</v>
      </c>
      <c r="B19" s="91">
        <v>2</v>
      </c>
      <c r="C19" s="62" t="s">
        <v>81</v>
      </c>
      <c r="D19" s="92" t="str">
        <f>YTD!P30</f>
        <v>Pete</v>
      </c>
      <c r="E19" s="62" t="s">
        <v>82</v>
      </c>
      <c r="F19" s="103" t="str">
        <f>YTD!Q30</f>
        <v>Y</v>
      </c>
      <c r="G19" s="63">
        <v>1</v>
      </c>
      <c r="H19" s="63">
        <v>0</v>
      </c>
      <c r="I19" s="63">
        <v>0</v>
      </c>
      <c r="J19" s="64">
        <v>0</v>
      </c>
      <c r="K19" s="64"/>
      <c r="L19" s="64">
        <v>1.81</v>
      </c>
      <c r="M19" s="65">
        <f t="shared" si="0"/>
        <v>1</v>
      </c>
      <c r="N19" s="66">
        <f t="shared" si="1"/>
        <v>1.81</v>
      </c>
      <c r="O19" s="57">
        <f t="shared" si="3"/>
        <v>8</v>
      </c>
      <c r="P19" s="67">
        <f t="shared" si="2"/>
        <v>1.81</v>
      </c>
      <c r="Q19" s="57">
        <f t="shared" si="4"/>
        <v>1</v>
      </c>
    </row>
    <row r="20" spans="1:17" ht="11.5" customHeight="1" x14ac:dyDescent="0.25">
      <c r="A20" s="57">
        <v>17</v>
      </c>
      <c r="B20" s="91">
        <v>6</v>
      </c>
      <c r="C20" s="62" t="s">
        <v>81</v>
      </c>
      <c r="D20" s="92" t="str">
        <f>YTD!P31</f>
        <v>John</v>
      </c>
      <c r="E20" s="62" t="s">
        <v>82</v>
      </c>
      <c r="F20" s="103" t="str">
        <f>YTD!Q31</f>
        <v>Y</v>
      </c>
      <c r="G20" s="63">
        <v>1</v>
      </c>
      <c r="H20" s="63">
        <v>0</v>
      </c>
      <c r="I20" s="63">
        <v>0</v>
      </c>
      <c r="J20" s="64">
        <v>0</v>
      </c>
      <c r="K20" s="64"/>
      <c r="L20" s="64">
        <v>2.57</v>
      </c>
      <c r="M20" s="65">
        <f>G20+H20</f>
        <v>1</v>
      </c>
      <c r="N20" s="66">
        <f>L20-(I20*0.2)</f>
        <v>2.57</v>
      </c>
      <c r="O20" s="57">
        <f t="shared" si="3"/>
        <v>5</v>
      </c>
      <c r="P20" s="67">
        <f>IF(F20="Y",N20,0)</f>
        <v>2.57</v>
      </c>
      <c r="Q20" s="57">
        <f t="shared" si="4"/>
        <v>1</v>
      </c>
    </row>
    <row r="21" spans="1:17" ht="11.5" customHeight="1" x14ac:dyDescent="0.25">
      <c r="A21" s="57">
        <v>18</v>
      </c>
      <c r="B21" s="91"/>
      <c r="C21" s="62" t="s">
        <v>81</v>
      </c>
      <c r="D21" s="92" t="str">
        <f>YTD!P32</f>
        <v>Rick M</v>
      </c>
      <c r="E21" s="62" t="s">
        <v>81</v>
      </c>
      <c r="F21" s="103" t="str">
        <f>YTD!Q32</f>
        <v>Y</v>
      </c>
      <c r="G21" s="63">
        <v>0</v>
      </c>
      <c r="H21" s="63">
        <v>0</v>
      </c>
      <c r="I21" s="63">
        <v>0</v>
      </c>
      <c r="J21" s="64">
        <v>0</v>
      </c>
      <c r="K21" s="64"/>
      <c r="L21" s="64">
        <v>0</v>
      </c>
      <c r="M21" s="65">
        <f t="shared" si="0"/>
        <v>0</v>
      </c>
      <c r="N21" s="66">
        <f t="shared" si="1"/>
        <v>0</v>
      </c>
      <c r="O21" s="57">
        <f t="shared" si="3"/>
        <v>35</v>
      </c>
      <c r="P21" s="67">
        <f t="shared" si="2"/>
        <v>0</v>
      </c>
      <c r="Q21" s="57">
        <f t="shared" si="4"/>
        <v>0</v>
      </c>
    </row>
    <row r="22" spans="1:17" ht="11.5" customHeight="1" x14ac:dyDescent="0.25">
      <c r="A22" s="57">
        <v>19</v>
      </c>
      <c r="B22" s="91">
        <v>10</v>
      </c>
      <c r="C22" s="62" t="s">
        <v>81</v>
      </c>
      <c r="D22" s="92" t="str">
        <f>YTD!P33</f>
        <v>Oz</v>
      </c>
      <c r="E22" s="62" t="s">
        <v>82</v>
      </c>
      <c r="F22" s="103" t="str">
        <f>YTD!Q33</f>
        <v>Y</v>
      </c>
      <c r="G22" s="63">
        <v>0</v>
      </c>
      <c r="H22" s="63">
        <v>0</v>
      </c>
      <c r="I22" s="63">
        <v>0</v>
      </c>
      <c r="J22" s="64">
        <v>0</v>
      </c>
      <c r="K22" s="64"/>
      <c r="L22" s="64">
        <v>0</v>
      </c>
      <c r="M22" s="65">
        <f t="shared" si="0"/>
        <v>0</v>
      </c>
      <c r="N22" s="66">
        <f t="shared" si="1"/>
        <v>0</v>
      </c>
      <c r="O22" s="57">
        <f t="shared" si="3"/>
        <v>30</v>
      </c>
      <c r="P22" s="67">
        <f t="shared" si="2"/>
        <v>0</v>
      </c>
      <c r="Q22" s="57">
        <f t="shared" si="4"/>
        <v>1</v>
      </c>
    </row>
    <row r="23" spans="1:17" ht="11.5" customHeight="1" x14ac:dyDescent="0.25">
      <c r="A23" s="57">
        <v>20</v>
      </c>
      <c r="B23" s="91">
        <v>3</v>
      </c>
      <c r="C23" s="62" t="s">
        <v>81</v>
      </c>
      <c r="D23" s="92" t="str">
        <f>YTD!P34</f>
        <v>Rich T</v>
      </c>
      <c r="E23" s="62" t="s">
        <v>82</v>
      </c>
      <c r="F23" s="103" t="str">
        <f>YTD!Q34</f>
        <v>Y</v>
      </c>
      <c r="G23" s="63">
        <v>1</v>
      </c>
      <c r="H23" s="63">
        <v>1</v>
      </c>
      <c r="I23" s="63">
        <v>0</v>
      </c>
      <c r="J23" s="64">
        <v>3.13</v>
      </c>
      <c r="K23" s="64" t="s">
        <v>124</v>
      </c>
      <c r="L23" s="64">
        <v>4.7</v>
      </c>
      <c r="M23" s="65">
        <f>G23+H23</f>
        <v>2</v>
      </c>
      <c r="N23" s="66">
        <f>L23-(I23*0.2)</f>
        <v>4.7</v>
      </c>
      <c r="O23" s="57">
        <f t="shared" si="3"/>
        <v>2</v>
      </c>
      <c r="P23" s="67">
        <f t="shared" si="2"/>
        <v>4.7</v>
      </c>
      <c r="Q23" s="57">
        <f t="shared" si="4"/>
        <v>1</v>
      </c>
    </row>
    <row r="24" spans="1:17" ht="11.5" customHeight="1" x14ac:dyDescent="0.25">
      <c r="A24" s="57">
        <v>21</v>
      </c>
      <c r="B24" s="62">
        <v>11</v>
      </c>
      <c r="C24" s="62" t="s">
        <v>81</v>
      </c>
      <c r="D24" s="92" t="str">
        <f>YTD!P35</f>
        <v>Rich K</v>
      </c>
      <c r="E24" s="62" t="s">
        <v>82</v>
      </c>
      <c r="F24" s="103" t="str">
        <f>YTD!Q35</f>
        <v>Y</v>
      </c>
      <c r="G24" s="63">
        <v>0</v>
      </c>
      <c r="H24" s="63">
        <v>0</v>
      </c>
      <c r="I24" s="63">
        <v>0</v>
      </c>
      <c r="J24" s="64">
        <v>0</v>
      </c>
      <c r="K24" s="64"/>
      <c r="L24" s="64">
        <v>0</v>
      </c>
      <c r="M24" s="65">
        <f t="shared" si="0"/>
        <v>0</v>
      </c>
      <c r="N24" s="66">
        <f t="shared" si="1"/>
        <v>0</v>
      </c>
      <c r="O24" s="57">
        <f t="shared" si="3"/>
        <v>30</v>
      </c>
      <c r="P24" s="67">
        <f t="shared" si="2"/>
        <v>0</v>
      </c>
      <c r="Q24" s="57">
        <f t="shared" si="4"/>
        <v>1</v>
      </c>
    </row>
    <row r="25" spans="1:17" ht="11.5" customHeight="1" x14ac:dyDescent="0.25">
      <c r="A25" s="57">
        <v>22</v>
      </c>
      <c r="B25" s="62"/>
      <c r="C25" s="62" t="s">
        <v>81</v>
      </c>
      <c r="D25" s="92" t="str">
        <f>YTD!P36</f>
        <v>Eli</v>
      </c>
      <c r="E25" s="62" t="s">
        <v>81</v>
      </c>
      <c r="F25" s="103" t="str">
        <f>YTD!Q36</f>
        <v>Y</v>
      </c>
      <c r="G25" s="63">
        <v>0</v>
      </c>
      <c r="H25" s="63">
        <v>0</v>
      </c>
      <c r="I25" s="63">
        <v>0</v>
      </c>
      <c r="J25" s="64">
        <v>0</v>
      </c>
      <c r="K25" s="64"/>
      <c r="L25" s="64">
        <v>0</v>
      </c>
      <c r="M25" s="65">
        <f t="shared" si="0"/>
        <v>0</v>
      </c>
      <c r="N25" s="66">
        <f t="shared" si="1"/>
        <v>0</v>
      </c>
      <c r="O25" s="57">
        <f t="shared" si="3"/>
        <v>35</v>
      </c>
      <c r="P25" s="67">
        <f t="shared" si="2"/>
        <v>0</v>
      </c>
      <c r="Q25" s="57">
        <f t="shared" si="4"/>
        <v>0</v>
      </c>
    </row>
    <row r="26" spans="1:17" ht="11.5" customHeight="1" x14ac:dyDescent="0.25">
      <c r="A26" s="57">
        <v>23</v>
      </c>
      <c r="B26" s="62"/>
      <c r="C26" s="62"/>
      <c r="D26" s="92" t="s">
        <v>37</v>
      </c>
      <c r="E26" s="62"/>
      <c r="F26" s="103"/>
      <c r="G26" s="63"/>
      <c r="H26" s="63"/>
      <c r="I26" s="63"/>
      <c r="J26" s="64"/>
      <c r="K26" s="64"/>
      <c r="L26" s="64"/>
      <c r="M26" s="65"/>
      <c r="N26" s="66"/>
      <c r="O26" s="57"/>
      <c r="P26" s="67"/>
      <c r="Q26" s="57"/>
    </row>
    <row r="27" spans="1:17" ht="11.5" customHeight="1" x14ac:dyDescent="0.25">
      <c r="A27" s="57">
        <v>24</v>
      </c>
      <c r="B27" s="62"/>
      <c r="C27" s="62"/>
      <c r="D27" s="92" t="s">
        <v>37</v>
      </c>
      <c r="E27" s="62"/>
      <c r="F27" s="103"/>
      <c r="G27" s="63"/>
      <c r="H27" s="63"/>
      <c r="I27" s="63"/>
      <c r="J27" s="64"/>
      <c r="K27" s="64"/>
      <c r="L27" s="64"/>
      <c r="M27" s="65"/>
      <c r="N27" s="66"/>
      <c r="O27" s="57"/>
      <c r="P27" s="67"/>
      <c r="Q27" s="57"/>
    </row>
    <row r="28" spans="1:17" ht="11.5" customHeight="1" x14ac:dyDescent="0.25">
      <c r="A28" s="57">
        <v>25</v>
      </c>
      <c r="B28" s="62"/>
      <c r="C28" s="62"/>
      <c r="D28" s="92" t="s">
        <v>37</v>
      </c>
      <c r="E28" s="62"/>
      <c r="F28" s="103"/>
      <c r="G28" s="63"/>
      <c r="H28" s="63"/>
      <c r="I28" s="63"/>
      <c r="J28" s="64"/>
      <c r="K28" s="64"/>
      <c r="L28" s="64"/>
      <c r="M28" s="65"/>
      <c r="N28" s="66"/>
      <c r="O28" s="57"/>
      <c r="P28" s="67"/>
      <c r="Q28" s="57"/>
    </row>
    <row r="29" spans="1:17" ht="11.5" customHeight="1" x14ac:dyDescent="0.25">
      <c r="A29" s="57">
        <v>26</v>
      </c>
      <c r="B29" s="62"/>
      <c r="C29" s="62"/>
      <c r="D29" s="92" t="s">
        <v>37</v>
      </c>
      <c r="E29" s="62"/>
      <c r="F29" s="103"/>
      <c r="G29" s="63"/>
      <c r="H29" s="63"/>
      <c r="I29" s="63"/>
      <c r="J29" s="64"/>
      <c r="K29" s="64"/>
      <c r="L29" s="64"/>
      <c r="M29" s="65"/>
      <c r="N29" s="66"/>
      <c r="O29" s="57"/>
      <c r="P29" s="67"/>
      <c r="Q29" s="57"/>
    </row>
    <row r="30" spans="1:17" ht="11.5" customHeight="1" x14ac:dyDescent="0.25">
      <c r="A30" s="57"/>
      <c r="B30" s="68"/>
      <c r="C30" s="68"/>
      <c r="D30" s="69" t="s">
        <v>8</v>
      </c>
      <c r="E30" s="68">
        <f>COUNTIF(E4:E29,"Y")</f>
        <v>19</v>
      </c>
      <c r="F30" s="68"/>
      <c r="G30" s="57">
        <f>SUM(G4:G29)</f>
        <v>8</v>
      </c>
      <c r="H30" s="57">
        <f>SUM(H4:H29)</f>
        <v>9</v>
      </c>
      <c r="I30" s="57">
        <f>SUM(I4:I29)</f>
        <v>0</v>
      </c>
      <c r="J30" s="67">
        <f>MAX(J4:J29)</f>
        <v>3.13</v>
      </c>
      <c r="K30" s="67"/>
      <c r="L30" s="67">
        <f>SUM(L4:L29)</f>
        <v>28.39</v>
      </c>
      <c r="M30" s="57">
        <f>SUM(M4:M29)</f>
        <v>17</v>
      </c>
      <c r="N30" s="67">
        <f>SUM(N4:N29)</f>
        <v>28.39</v>
      </c>
      <c r="O30" s="57"/>
      <c r="P30" s="67">
        <f>SUM(P4:P29)</f>
        <v>10.95</v>
      </c>
      <c r="Q30" s="57">
        <f>SUM(Q4:Q29)</f>
        <v>9</v>
      </c>
    </row>
    <row r="31" spans="1:17" ht="11.5" customHeight="1" x14ac:dyDescent="0.25">
      <c r="A31" s="70"/>
      <c r="B31" s="71" t="s">
        <v>70</v>
      </c>
      <c r="C31" s="71" t="s">
        <v>48</v>
      </c>
      <c r="D31" s="155" t="s">
        <v>72</v>
      </c>
      <c r="E31" s="156"/>
      <c r="F31" s="157"/>
      <c r="G31" s="153" t="s">
        <v>21</v>
      </c>
      <c r="H31" s="154"/>
      <c r="I31" s="71" t="s">
        <v>70</v>
      </c>
      <c r="J31" s="71" t="s">
        <v>48</v>
      </c>
      <c r="K31" s="155" t="s">
        <v>72</v>
      </c>
      <c r="L31" s="156"/>
      <c r="M31" s="157"/>
      <c r="N31" s="158" t="s">
        <v>21</v>
      </c>
      <c r="O31" s="158"/>
      <c r="P31" s="55" t="s">
        <v>32</v>
      </c>
      <c r="Q31" s="72">
        <f>IF(Q30=0,"No Data",P30/Q30)</f>
        <v>1.2166666666666666</v>
      </c>
    </row>
    <row r="32" spans="1:17" ht="11.5" customHeight="1" x14ac:dyDescent="0.25">
      <c r="A32" s="73"/>
      <c r="B32" s="41" t="s">
        <v>73</v>
      </c>
      <c r="C32" s="74">
        <f>Teams!$AD94</f>
        <v>3</v>
      </c>
      <c r="D32" s="74" t="str">
        <f>VLOOKUP($C32,$B$4:$D$29,3,0)</f>
        <v>Jack</v>
      </c>
      <c r="E32" s="74" t="s">
        <v>71</v>
      </c>
      <c r="F32" s="74" t="str">
        <f t="array" ref="F32">IF($B$4:$B$29=20,"#N/A",IF(COUNTIF($B$4:$B$29,$C32)=1,"Alone",LOOKUP(2,1/($B$4:$B$29=$C32),$D$4:$D$29)))</f>
        <v>Rich T</v>
      </c>
      <c r="G32" s="149">
        <f>Teams!AE94</f>
        <v>9.32</v>
      </c>
      <c r="H32" s="150"/>
      <c r="I32" s="41" t="s">
        <v>76</v>
      </c>
      <c r="J32" s="74">
        <f>Teams!$AD97</f>
        <v>9</v>
      </c>
      <c r="K32" s="74" t="str">
        <f>VLOOKUP($J32,$B$4:$D$29,3,0)</f>
        <v>Steve D</v>
      </c>
      <c r="L32" s="74" t="s">
        <v>71</v>
      </c>
      <c r="M32" s="74" t="str">
        <f t="array" ref="M32">IF($B$4:$B$29=20,"#N/A",IF(COUNTIF($B$4:$B$29,$J32)=1,"Alone",LOOKUP(2,1/($B$4:$B$29=$J32),$D$4:$D$29)))</f>
        <v>Jim</v>
      </c>
      <c r="N32" s="148">
        <f>Teams!AE97</f>
        <v>4.1899999999999995</v>
      </c>
      <c r="O32" s="148"/>
      <c r="Q32" s="73"/>
    </row>
    <row r="33" spans="1:17" ht="11.5" customHeight="1" x14ac:dyDescent="0.25">
      <c r="A33" s="73"/>
      <c r="B33" s="41" t="s">
        <v>74</v>
      </c>
      <c r="C33" s="74">
        <f>Teams!$AD95</f>
        <v>2</v>
      </c>
      <c r="D33" s="74" t="str">
        <f>VLOOKUP($C33,$B$4:$D$29,3,0)</f>
        <v>Dean</v>
      </c>
      <c r="E33" s="74" t="s">
        <v>71</v>
      </c>
      <c r="F33" s="74" t="str">
        <f t="array" ref="F33">IF($B$4:$B$29=20,"#N/A",IF(COUNTIF($B$4:$B$29,$C33)=1,"Alone",LOOKUP(2,1/($B$4:$B$29=$C33),$D$4:$D$29)))</f>
        <v>Pete</v>
      </c>
      <c r="G33" s="149">
        <f>Teams!AE95</f>
        <v>5.28</v>
      </c>
      <c r="H33" s="150"/>
      <c r="I33" s="41" t="s">
        <v>77</v>
      </c>
      <c r="J33" s="74">
        <f>Teams!$AD98</f>
        <v>6</v>
      </c>
      <c r="K33" s="74" t="str">
        <f>VLOOKUP($J33,$B$4:$D$29,3,0)</f>
        <v>Morrie</v>
      </c>
      <c r="L33" s="74" t="s">
        <v>71</v>
      </c>
      <c r="M33" s="74" t="str">
        <f t="array" ref="M33">IF($B$4:$B$29=20,"#N/A",IF(COUNTIF($B$4:$B$29,$J33)=1,"Alone",LOOKUP(2,1/($B$4:$B$29=$J33),$D$4:$D$29)))</f>
        <v>John</v>
      </c>
      <c r="N33" s="148">
        <f>Teams!AE98</f>
        <v>3.59</v>
      </c>
      <c r="O33" s="148"/>
      <c r="P33" s="73"/>
      <c r="Q33" s="73"/>
    </row>
    <row r="34" spans="1:17" ht="11.5" customHeight="1" x14ac:dyDescent="0.25">
      <c r="A34" s="73"/>
      <c r="B34" s="41" t="s">
        <v>75</v>
      </c>
      <c r="C34" s="74">
        <f>Teams!$AD96</f>
        <v>8</v>
      </c>
      <c r="D34" s="74" t="str">
        <f>VLOOKUP($C34,$B$4:$D$29,3,0)</f>
        <v>Scott</v>
      </c>
      <c r="E34" s="74" t="s">
        <v>71</v>
      </c>
      <c r="F34" s="74" t="str">
        <f t="array" ref="F34">IF($B$4:$B$29=20,"#N/A",IF(COUNTIF($B$4:$B$29,$C34)=1,"Alone",LOOKUP(2,1/($B$4:$B$29=$C34),$D$4:$D$29)))</f>
        <v>Zack</v>
      </c>
      <c r="G34" s="149">
        <f>Teams!AE96</f>
        <v>5.09</v>
      </c>
      <c r="H34" s="150"/>
      <c r="I34" s="41" t="s">
        <v>78</v>
      </c>
      <c r="J34" s="74">
        <f>Teams!$AD99</f>
        <v>4</v>
      </c>
      <c r="K34" s="74" t="str">
        <f>VLOOKUP($J34,$B$4:$D$29,3,0)</f>
        <v>Jason</v>
      </c>
      <c r="L34" s="74" t="s">
        <v>71</v>
      </c>
      <c r="M34" s="74" t="str">
        <f t="array" ref="M34">IF($B$4:$B$29=20,"#N/A",IF(COUNTIF($B$4:$B$29,$J34)=1,"Alone",LOOKUP(2,1/($B$4:$B$29=$J34),$D$4:$D$29)))</f>
        <v>Alone</v>
      </c>
      <c r="N34" s="148">
        <f>Teams!AE99</f>
        <v>1.2166666666666666</v>
      </c>
      <c r="O34" s="148"/>
      <c r="P34" s="73"/>
      <c r="Q34" s="73"/>
    </row>
    <row r="35" spans="1:17" ht="11.5" customHeight="1" x14ac:dyDescent="0.25">
      <c r="B35" s="76"/>
      <c r="D35" s="76"/>
      <c r="E35" s="76"/>
      <c r="F35" s="76"/>
      <c r="G35" s="76"/>
      <c r="H35" s="76"/>
      <c r="I35" s="76"/>
      <c r="J35" s="75"/>
      <c r="K35" s="75"/>
      <c r="M35" s="75"/>
      <c r="N35" s="75"/>
      <c r="O35" s="75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conditionalFormatting sqref="D4:O29">
    <cfRule type="expression" priority="1" stopIfTrue="1">
      <formula>O4&lt;7</formula>
    </cfRule>
  </conditionalFormatting>
  <pageMargins left="0.75" right="0.75" top="1" bottom="1" header="0.5" footer="0.5"/>
  <pageSetup scale="89" orientation="landscape" horizontalDpi="4294967293" r:id="rId1"/>
  <headerFooter alignWithMargins="0"/>
  <webPublishItems count="1">
    <webPublishItem id="14641" divId="MVBC Trail 2006_14641" sourceType="range" sourceRef="A1:M27" destinationFile="C:\mvbc\MVBC_Trail_2006_files\Bantam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AH122"/>
  <sheetViews>
    <sheetView topLeftCell="P100" workbookViewId="0">
      <selection activeCell="AD120" sqref="AD120"/>
    </sheetView>
  </sheetViews>
  <sheetFormatPr defaultColWidth="5.7265625" defaultRowHeight="11.15" customHeight="1" x14ac:dyDescent="0.2"/>
  <cols>
    <col min="1" max="1" width="7.453125" style="1" bestFit="1" customWidth="1"/>
    <col min="2" max="2" width="6.453125" style="1" bestFit="1" customWidth="1"/>
    <col min="3" max="3" width="9.1796875" style="1" customWidth="1"/>
    <col min="4" max="4" width="6.453125" style="1" bestFit="1" customWidth="1"/>
    <col min="5" max="5" width="2" style="1" bestFit="1" customWidth="1"/>
    <col min="6" max="6" width="7.453125" style="1" bestFit="1" customWidth="1"/>
    <col min="7" max="7" width="6.453125" style="1" bestFit="1" customWidth="1"/>
    <col min="8" max="8" width="9.453125" style="1" bestFit="1" customWidth="1"/>
    <col min="9" max="9" width="7.26953125" style="1" customWidth="1"/>
    <col min="10" max="10" width="1.7265625" style="1" customWidth="1"/>
    <col min="11" max="11" width="6.81640625" style="1" customWidth="1"/>
    <col min="12" max="12" width="8.54296875" style="2" customWidth="1"/>
    <col min="13" max="13" width="5.1796875" style="2" bestFit="1" customWidth="1"/>
    <col min="14" max="14" width="7.453125" style="1" bestFit="1" customWidth="1"/>
    <col min="15" max="15" width="6.26953125" style="1" bestFit="1" customWidth="1"/>
    <col min="16" max="16" width="4.1796875" style="6" customWidth="1"/>
    <col min="17" max="17" width="7.453125" style="1" bestFit="1" customWidth="1"/>
    <col min="18" max="18" width="6.453125" style="1" bestFit="1" customWidth="1"/>
    <col min="19" max="19" width="11" style="18" customWidth="1"/>
    <col min="20" max="20" width="6.453125" style="1" bestFit="1" customWidth="1"/>
    <col min="21" max="21" width="2" style="1" bestFit="1" customWidth="1"/>
    <col min="22" max="22" width="7.453125" style="1" bestFit="1" customWidth="1"/>
    <col min="23" max="23" width="6.453125" style="1" bestFit="1" customWidth="1"/>
    <col min="24" max="24" width="9.453125" style="1" bestFit="1" customWidth="1"/>
    <col min="25" max="25" width="7.26953125" style="1" customWidth="1"/>
    <col min="26" max="26" width="1.7265625" style="1" customWidth="1"/>
    <col min="27" max="27" width="5.81640625" style="1" bestFit="1" customWidth="1"/>
    <col min="28" max="29" width="5.1796875" style="1" bestFit="1" customWidth="1"/>
    <col min="30" max="30" width="7.453125" style="1" bestFit="1" customWidth="1"/>
    <col min="31" max="31" width="6.26953125" style="1" bestFit="1" customWidth="1"/>
    <col min="32" max="32" width="1.7265625" style="1" customWidth="1"/>
    <col min="33" max="16384" width="5.7265625" style="1"/>
  </cols>
  <sheetData>
    <row r="1" spans="1:32" ht="11.1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22"/>
      <c r="M1" s="22"/>
      <c r="N1" s="6"/>
      <c r="O1" s="6"/>
      <c r="Q1" s="6"/>
      <c r="R1" s="6"/>
      <c r="S1" s="23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1.15" customHeight="1" x14ac:dyDescent="0.2">
      <c r="A2" s="159" t="str">
        <f>YTD!L15</f>
        <v>CT River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7" t="s">
        <v>51</v>
      </c>
      <c r="N2" s="7" t="s">
        <v>52</v>
      </c>
      <c r="O2" s="7" t="s">
        <v>51</v>
      </c>
      <c r="Q2" s="159" t="str">
        <f>YTD!L19</f>
        <v>Pachaug</v>
      </c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7" t="s">
        <v>51</v>
      </c>
      <c r="AD2" s="7" t="s">
        <v>52</v>
      </c>
      <c r="AE2" s="7" t="s">
        <v>51</v>
      </c>
      <c r="AF2" s="6"/>
    </row>
    <row r="3" spans="1:32" ht="11.15" customHeight="1" x14ac:dyDescent="0.2">
      <c r="A3" s="8" t="s">
        <v>48</v>
      </c>
      <c r="B3" s="8" t="s">
        <v>46</v>
      </c>
      <c r="C3" s="8" t="s">
        <v>0</v>
      </c>
      <c r="D3" s="4" t="s">
        <v>47</v>
      </c>
      <c r="E3" s="19"/>
      <c r="F3" s="4" t="s">
        <v>48</v>
      </c>
      <c r="G3" s="8" t="s">
        <v>46</v>
      </c>
      <c r="H3" s="8" t="s">
        <v>0</v>
      </c>
      <c r="I3" s="4" t="s">
        <v>47</v>
      </c>
      <c r="J3" s="19"/>
      <c r="K3" s="4" t="s">
        <v>8</v>
      </c>
      <c r="L3" s="9" t="s">
        <v>50</v>
      </c>
      <c r="M3" s="8" t="s">
        <v>50</v>
      </c>
      <c r="N3" s="8" t="s">
        <v>48</v>
      </c>
      <c r="O3" s="8" t="s">
        <v>53</v>
      </c>
      <c r="Q3" s="8" t="s">
        <v>48</v>
      </c>
      <c r="R3" s="8" t="s">
        <v>46</v>
      </c>
      <c r="S3" s="8" t="s">
        <v>0</v>
      </c>
      <c r="T3" s="4" t="s">
        <v>47</v>
      </c>
      <c r="U3" s="19"/>
      <c r="V3" s="4" t="s">
        <v>48</v>
      </c>
      <c r="W3" s="8" t="s">
        <v>46</v>
      </c>
      <c r="X3" s="8" t="s">
        <v>0</v>
      </c>
      <c r="Y3" s="4" t="s">
        <v>47</v>
      </c>
      <c r="Z3" s="19"/>
      <c r="AA3" s="4" t="s">
        <v>8</v>
      </c>
      <c r="AB3" s="9" t="s">
        <v>50</v>
      </c>
      <c r="AC3" s="8" t="s">
        <v>50</v>
      </c>
      <c r="AD3" s="8" t="s">
        <v>48</v>
      </c>
      <c r="AE3" s="8" t="s">
        <v>53</v>
      </c>
      <c r="AF3" s="6"/>
    </row>
    <row r="4" spans="1:32" ht="11.15" customHeight="1" x14ac:dyDescent="0.2">
      <c r="A4" s="111">
        <f>'CT River'!B4</f>
        <v>1</v>
      </c>
      <c r="B4" s="111" t="str">
        <f>'CT River'!C4</f>
        <v>N</v>
      </c>
      <c r="C4" s="10" t="str">
        <f>'CT River'!D4</f>
        <v>Armand</v>
      </c>
      <c r="D4" s="114">
        <f>'CT River'!N4</f>
        <v>0</v>
      </c>
      <c r="E4" s="20"/>
      <c r="F4" s="3">
        <v>0</v>
      </c>
      <c r="G4" s="3">
        <v>0</v>
      </c>
      <c r="H4" s="10" t="s">
        <v>37</v>
      </c>
      <c r="I4" s="11">
        <v>0</v>
      </c>
      <c r="J4" s="20"/>
      <c r="K4" s="12">
        <f>IF(F4=20,0,IF(F4=F5,I4+I5,IF(G4="Y",I4+I$30,0)))</f>
        <v>0</v>
      </c>
      <c r="L4" s="5" t="str">
        <f>IF(K4&gt;0,RANK(K4,K$4:K$29,0),"")</f>
        <v/>
      </c>
      <c r="M4" s="5" t="s">
        <v>49</v>
      </c>
      <c r="N4" s="3">
        <v>0</v>
      </c>
      <c r="O4" s="11">
        <v>0</v>
      </c>
      <c r="Q4" s="111">
        <f>Pachaug!B4</f>
        <v>1</v>
      </c>
      <c r="R4" s="111" t="str">
        <f>Pachaug!C4</f>
        <v>N</v>
      </c>
      <c r="S4" s="112" t="str">
        <f>Pachaug!D4</f>
        <v>Armand</v>
      </c>
      <c r="T4" s="113">
        <f>Pachaug!N4</f>
        <v>9.14</v>
      </c>
      <c r="U4" s="20"/>
      <c r="V4" s="3">
        <v>0</v>
      </c>
      <c r="W4" s="3" t="s">
        <v>81</v>
      </c>
      <c r="X4" s="13" t="s">
        <v>88</v>
      </c>
      <c r="Y4" s="14">
        <v>0</v>
      </c>
      <c r="Z4" s="20"/>
      <c r="AA4" s="12">
        <f>IF(V4=20,0,IF(V4=V5,Y4+Y5,IF(W4="Y",Y4+Y$30,0)))</f>
        <v>0</v>
      </c>
      <c r="AB4" s="5" t="str">
        <f>IF(AA4&gt;0,RANK(AA4,AA$4:AA$29,0),"")</f>
        <v/>
      </c>
      <c r="AC4" s="5">
        <v>1</v>
      </c>
      <c r="AD4" s="3">
        <v>1</v>
      </c>
      <c r="AE4" s="11">
        <v>9.14</v>
      </c>
      <c r="AF4" s="6"/>
    </row>
    <row r="5" spans="1:32" ht="11.15" customHeight="1" x14ac:dyDescent="0.2">
      <c r="A5" s="111">
        <f>'CT River'!B5</f>
        <v>2</v>
      </c>
      <c r="B5" s="111" t="str">
        <f>'CT River'!C5</f>
        <v>N</v>
      </c>
      <c r="C5" s="10" t="str">
        <f>'CT River'!D5</f>
        <v>Dean</v>
      </c>
      <c r="D5" s="114">
        <f>'CT River'!N5</f>
        <v>0</v>
      </c>
      <c r="E5" s="20"/>
      <c r="F5" s="3">
        <v>0</v>
      </c>
      <c r="G5" s="3">
        <v>0</v>
      </c>
      <c r="H5" s="10" t="s">
        <v>37</v>
      </c>
      <c r="I5" s="11">
        <v>0</v>
      </c>
      <c r="J5" s="20"/>
      <c r="K5" s="12">
        <f t="shared" ref="K5:K29" si="0">IF(F5=20,0,IF(F5=F6,I5+I6,IF(G5="Y",I5+I$30,0)))</f>
        <v>0</v>
      </c>
      <c r="L5" s="5" t="str">
        <f t="shared" ref="L5:L29" si="1">IF(K5&gt;0,RANK(K5,K$4:K$29,0),"")</f>
        <v/>
      </c>
      <c r="M5" s="5" t="s">
        <v>49</v>
      </c>
      <c r="N5" s="3">
        <v>0</v>
      </c>
      <c r="O5" s="11">
        <v>0</v>
      </c>
      <c r="Q5" s="111">
        <f>Pachaug!B5</f>
        <v>2</v>
      </c>
      <c r="R5" s="111" t="str">
        <f>Pachaug!C5</f>
        <v>N</v>
      </c>
      <c r="S5" s="112" t="str">
        <f>Pachaug!D5</f>
        <v>Dean</v>
      </c>
      <c r="T5" s="113">
        <f>Pachaug!N5</f>
        <v>8.09</v>
      </c>
      <c r="U5" s="20"/>
      <c r="V5" s="3">
        <v>0</v>
      </c>
      <c r="W5" s="3" t="s">
        <v>81</v>
      </c>
      <c r="X5" s="13" t="s">
        <v>104</v>
      </c>
      <c r="Y5" s="14">
        <v>0</v>
      </c>
      <c r="Z5" s="20"/>
      <c r="AA5" s="12">
        <f t="shared" ref="AA5:AA29" si="2">IF(V5=20,0,IF(V5=V6,Y5+Y6,IF(W5="Y",Y5+Y$30,0)))</f>
        <v>0</v>
      </c>
      <c r="AB5" s="5" t="str">
        <f t="shared" ref="AB5:AB29" si="3">IF(AA5&gt;0,RANK(AA5,AA$4:AA$29,0),"")</f>
        <v/>
      </c>
      <c r="AC5" s="5">
        <v>2</v>
      </c>
      <c r="AD5" s="3">
        <v>8</v>
      </c>
      <c r="AE5" s="11">
        <v>8.9600000000000009</v>
      </c>
      <c r="AF5" s="6"/>
    </row>
    <row r="6" spans="1:32" ht="11.15" customHeight="1" x14ac:dyDescent="0.2">
      <c r="A6" s="111">
        <f>'CT River'!B6</f>
        <v>3</v>
      </c>
      <c r="B6" s="111" t="str">
        <f>'CT River'!C6</f>
        <v>N</v>
      </c>
      <c r="C6" s="10" t="str">
        <f>'CT River'!D6</f>
        <v>Jack</v>
      </c>
      <c r="D6" s="114">
        <f>'CT River'!N6</f>
        <v>0</v>
      </c>
      <c r="E6" s="20"/>
      <c r="F6" s="3">
        <v>0</v>
      </c>
      <c r="G6" s="3">
        <v>0</v>
      </c>
      <c r="H6" s="10" t="s">
        <v>37</v>
      </c>
      <c r="I6" s="11">
        <v>0</v>
      </c>
      <c r="J6" s="20"/>
      <c r="K6" s="12">
        <f t="shared" si="0"/>
        <v>0</v>
      </c>
      <c r="L6" s="5" t="str">
        <f t="shared" si="1"/>
        <v/>
      </c>
      <c r="M6" s="5" t="s">
        <v>49</v>
      </c>
      <c r="N6" s="3">
        <v>0</v>
      </c>
      <c r="O6" s="11">
        <v>0</v>
      </c>
      <c r="Q6" s="111">
        <f>Pachaug!B6</f>
        <v>3</v>
      </c>
      <c r="R6" s="111" t="str">
        <f>Pachaug!C6</f>
        <v>N</v>
      </c>
      <c r="S6" s="112" t="str">
        <f>Pachaug!D6</f>
        <v>Jack</v>
      </c>
      <c r="T6" s="113">
        <f>Pachaug!N6</f>
        <v>5.03</v>
      </c>
      <c r="U6" s="20"/>
      <c r="V6" s="3">
        <v>0</v>
      </c>
      <c r="W6" s="3">
        <v>0</v>
      </c>
      <c r="X6" s="13" t="s">
        <v>37</v>
      </c>
      <c r="Y6" s="14">
        <v>0</v>
      </c>
      <c r="Z6" s="20"/>
      <c r="AA6" s="12">
        <f t="shared" si="2"/>
        <v>0</v>
      </c>
      <c r="AB6" s="5" t="str">
        <f t="shared" si="3"/>
        <v/>
      </c>
      <c r="AC6" s="5">
        <v>3</v>
      </c>
      <c r="AD6" s="3">
        <v>2</v>
      </c>
      <c r="AE6" s="11">
        <v>8.09</v>
      </c>
      <c r="AF6" s="6"/>
    </row>
    <row r="7" spans="1:32" ht="11.15" customHeight="1" x14ac:dyDescent="0.2">
      <c r="A7" s="111">
        <f>'CT River'!B7</f>
        <v>4</v>
      </c>
      <c r="B7" s="111" t="str">
        <f>'CT River'!C7</f>
        <v>N</v>
      </c>
      <c r="C7" s="10" t="str">
        <f>'CT River'!D7</f>
        <v>Jason</v>
      </c>
      <c r="D7" s="114">
        <f>'CT River'!N7</f>
        <v>0</v>
      </c>
      <c r="E7" s="20"/>
      <c r="F7" s="3">
        <v>0</v>
      </c>
      <c r="G7" s="3">
        <v>0</v>
      </c>
      <c r="H7" s="10" t="s">
        <v>37</v>
      </c>
      <c r="I7" s="11">
        <v>0</v>
      </c>
      <c r="J7" s="20"/>
      <c r="K7" s="12">
        <f t="shared" si="0"/>
        <v>0</v>
      </c>
      <c r="L7" s="5" t="str">
        <f t="shared" si="1"/>
        <v/>
      </c>
      <c r="M7" s="5" t="s">
        <v>49</v>
      </c>
      <c r="N7" s="3">
        <v>0</v>
      </c>
      <c r="O7" s="11">
        <v>0</v>
      </c>
      <c r="Q7" s="111">
        <f>Pachaug!B7</f>
        <v>4</v>
      </c>
      <c r="R7" s="111" t="str">
        <f>Pachaug!C7</f>
        <v>N</v>
      </c>
      <c r="S7" s="112" t="str">
        <f>Pachaug!D7</f>
        <v>Jason</v>
      </c>
      <c r="T7" s="113">
        <f>Pachaug!N7</f>
        <v>4.0199999999999996</v>
      </c>
      <c r="U7" s="20"/>
      <c r="V7" s="3">
        <v>0</v>
      </c>
      <c r="W7" s="3">
        <v>0</v>
      </c>
      <c r="X7" s="13" t="s">
        <v>37</v>
      </c>
      <c r="Y7" s="14">
        <v>0</v>
      </c>
      <c r="Z7" s="20"/>
      <c r="AA7" s="12">
        <f t="shared" si="2"/>
        <v>0</v>
      </c>
      <c r="AB7" s="5" t="str">
        <f t="shared" si="3"/>
        <v/>
      </c>
      <c r="AC7" s="5">
        <v>4</v>
      </c>
      <c r="AD7" s="3">
        <v>3</v>
      </c>
      <c r="AE7" s="11">
        <v>6.16</v>
      </c>
      <c r="AF7" s="6"/>
    </row>
    <row r="8" spans="1:32" ht="11.15" customHeight="1" x14ac:dyDescent="0.2">
      <c r="A8" s="111">
        <f>'CT River'!B8</f>
        <v>5</v>
      </c>
      <c r="B8" s="111" t="str">
        <f>'CT River'!C8</f>
        <v>N</v>
      </c>
      <c r="C8" s="10" t="str">
        <f>'CT River'!D8</f>
        <v>Kevin</v>
      </c>
      <c r="D8" s="114">
        <f>'CT River'!N8</f>
        <v>0</v>
      </c>
      <c r="E8" s="20"/>
      <c r="F8" s="3">
        <v>1</v>
      </c>
      <c r="G8" s="3" t="s">
        <v>81</v>
      </c>
      <c r="H8" s="10" t="s">
        <v>94</v>
      </c>
      <c r="I8" s="11">
        <v>0</v>
      </c>
      <c r="J8" s="20"/>
      <c r="K8" s="12">
        <f t="shared" si="0"/>
        <v>0</v>
      </c>
      <c r="L8" s="5" t="str">
        <f t="shared" si="1"/>
        <v/>
      </c>
      <c r="M8" s="5" t="s">
        <v>49</v>
      </c>
      <c r="N8" s="3">
        <v>1</v>
      </c>
      <c r="O8" s="11">
        <v>0</v>
      </c>
      <c r="Q8" s="111">
        <f>Pachaug!B8</f>
        <v>5</v>
      </c>
      <c r="R8" s="111" t="str">
        <f>Pachaug!C8</f>
        <v>N</v>
      </c>
      <c r="S8" s="112" t="str">
        <f>Pachaug!D8</f>
        <v>Kevin</v>
      </c>
      <c r="T8" s="113">
        <f>Pachaug!N8</f>
        <v>1.08</v>
      </c>
      <c r="U8" s="20"/>
      <c r="V8" s="3">
        <v>0</v>
      </c>
      <c r="W8" s="3">
        <v>0</v>
      </c>
      <c r="X8" s="13" t="s">
        <v>37</v>
      </c>
      <c r="Y8" s="14">
        <v>0</v>
      </c>
      <c r="Z8" s="20"/>
      <c r="AA8" s="12">
        <f t="shared" si="2"/>
        <v>0</v>
      </c>
      <c r="AB8" s="5" t="str">
        <f t="shared" si="3"/>
        <v/>
      </c>
      <c r="AC8" s="5">
        <v>5</v>
      </c>
      <c r="AD8" s="3">
        <v>9</v>
      </c>
      <c r="AE8" s="11">
        <v>6.1199999999999992</v>
      </c>
      <c r="AF8" s="6"/>
    </row>
    <row r="9" spans="1:32" ht="11.15" customHeight="1" x14ac:dyDescent="0.2">
      <c r="A9" s="111">
        <f>'CT River'!B9</f>
        <v>6</v>
      </c>
      <c r="B9" s="111" t="str">
        <f>'CT River'!C9</f>
        <v>N</v>
      </c>
      <c r="C9" s="10" t="str">
        <f>'CT River'!D9</f>
        <v>Morrie</v>
      </c>
      <c r="D9" s="114">
        <f>'CT River'!N9</f>
        <v>0</v>
      </c>
      <c r="E9" s="20"/>
      <c r="F9" s="3">
        <v>1</v>
      </c>
      <c r="G9" s="3" t="s">
        <v>81</v>
      </c>
      <c r="H9" s="10" t="s">
        <v>110</v>
      </c>
      <c r="I9" s="11">
        <v>0</v>
      </c>
      <c r="J9" s="20"/>
      <c r="K9" s="12">
        <f t="shared" si="0"/>
        <v>0</v>
      </c>
      <c r="L9" s="5" t="str">
        <f t="shared" si="1"/>
        <v/>
      </c>
      <c r="M9" s="5" t="s">
        <v>49</v>
      </c>
      <c r="N9" s="3">
        <v>1</v>
      </c>
      <c r="O9" s="11">
        <v>0</v>
      </c>
      <c r="Q9" s="111">
        <f>Pachaug!B9</f>
        <v>6</v>
      </c>
      <c r="R9" s="111" t="str">
        <f>Pachaug!C9</f>
        <v>N</v>
      </c>
      <c r="S9" s="112" t="str">
        <f>Pachaug!D9</f>
        <v>Morrie</v>
      </c>
      <c r="T9" s="113">
        <f>Pachaug!N9</f>
        <v>2.14</v>
      </c>
      <c r="U9" s="20"/>
      <c r="V9" s="3">
        <v>0</v>
      </c>
      <c r="W9" s="3">
        <v>0</v>
      </c>
      <c r="X9" s="13" t="s">
        <v>37</v>
      </c>
      <c r="Y9" s="14">
        <v>0</v>
      </c>
      <c r="Z9" s="20"/>
      <c r="AA9" s="12">
        <f t="shared" si="2"/>
        <v>0</v>
      </c>
      <c r="AB9" s="5" t="str">
        <f t="shared" si="3"/>
        <v/>
      </c>
      <c r="AC9" s="5">
        <v>6</v>
      </c>
      <c r="AD9" s="3">
        <v>6</v>
      </c>
      <c r="AE9" s="11">
        <v>4.26</v>
      </c>
      <c r="AF9" s="6"/>
    </row>
    <row r="10" spans="1:32" ht="11.15" customHeight="1" x14ac:dyDescent="0.2">
      <c r="A10" s="111">
        <f>'CT River'!B10</f>
        <v>7</v>
      </c>
      <c r="B10" s="111" t="str">
        <f>'CT River'!C10</f>
        <v>N</v>
      </c>
      <c r="C10" s="10" t="str">
        <f>'CT River'!D10</f>
        <v>Rich B</v>
      </c>
      <c r="D10" s="114">
        <f>'CT River'!N10</f>
        <v>0</v>
      </c>
      <c r="E10" s="20"/>
      <c r="F10" s="3">
        <v>2</v>
      </c>
      <c r="G10" s="3" t="s">
        <v>81</v>
      </c>
      <c r="H10" s="10" t="s">
        <v>85</v>
      </c>
      <c r="I10" s="11">
        <v>0</v>
      </c>
      <c r="J10" s="20"/>
      <c r="K10" s="12">
        <f t="shared" si="0"/>
        <v>0</v>
      </c>
      <c r="L10" s="5" t="str">
        <f t="shared" si="1"/>
        <v/>
      </c>
      <c r="M10" s="5" t="s">
        <v>49</v>
      </c>
      <c r="N10" s="3">
        <v>2</v>
      </c>
      <c r="O10" s="11">
        <v>0</v>
      </c>
      <c r="Q10" s="111">
        <f>Pachaug!B10</f>
        <v>0</v>
      </c>
      <c r="R10" s="111" t="str">
        <f>Pachaug!C10</f>
        <v>N</v>
      </c>
      <c r="S10" s="112" t="str">
        <f>Pachaug!D10</f>
        <v>Rich B</v>
      </c>
      <c r="T10" s="113">
        <f>Pachaug!N10</f>
        <v>0</v>
      </c>
      <c r="U10" s="20"/>
      <c r="V10" s="3">
        <v>1</v>
      </c>
      <c r="W10" s="3" t="s">
        <v>81</v>
      </c>
      <c r="X10" s="13" t="s">
        <v>94</v>
      </c>
      <c r="Y10" s="14">
        <v>9.14</v>
      </c>
      <c r="Z10" s="20"/>
      <c r="AA10" s="12">
        <f t="shared" si="2"/>
        <v>9.14</v>
      </c>
      <c r="AB10" s="5">
        <f t="shared" si="3"/>
        <v>1</v>
      </c>
      <c r="AC10" s="5">
        <v>7</v>
      </c>
      <c r="AD10" s="3">
        <v>4</v>
      </c>
      <c r="AE10" s="11">
        <v>4.0199999999999996</v>
      </c>
      <c r="AF10" s="6"/>
    </row>
    <row r="11" spans="1:32" ht="11.15" customHeight="1" x14ac:dyDescent="0.2">
      <c r="A11" s="111">
        <f>'CT River'!B11</f>
        <v>8</v>
      </c>
      <c r="B11" s="111" t="str">
        <f>'CT River'!C11</f>
        <v>N</v>
      </c>
      <c r="C11" s="10" t="str">
        <f>'CT River'!D11</f>
        <v>Scott</v>
      </c>
      <c r="D11" s="114">
        <f>'CT River'!N11</f>
        <v>0</v>
      </c>
      <c r="E11" s="20"/>
      <c r="F11" s="3">
        <v>2</v>
      </c>
      <c r="G11" s="3" t="s">
        <v>81</v>
      </c>
      <c r="H11" s="10" t="s">
        <v>101</v>
      </c>
      <c r="I11" s="11">
        <v>0</v>
      </c>
      <c r="J11" s="20"/>
      <c r="K11" s="12">
        <f t="shared" si="0"/>
        <v>0</v>
      </c>
      <c r="L11" s="5" t="str">
        <f t="shared" si="1"/>
        <v/>
      </c>
      <c r="M11" s="5" t="s">
        <v>49</v>
      </c>
      <c r="N11" s="3">
        <v>2</v>
      </c>
      <c r="O11" s="11">
        <v>0</v>
      </c>
      <c r="Q11" s="111">
        <f>Pachaug!B11</f>
        <v>8</v>
      </c>
      <c r="R11" s="111" t="str">
        <f>Pachaug!C11</f>
        <v>N</v>
      </c>
      <c r="S11" s="112" t="str">
        <f>Pachaug!D11</f>
        <v>Scott</v>
      </c>
      <c r="T11" s="113">
        <f>Pachaug!N11</f>
        <v>6.87</v>
      </c>
      <c r="U11" s="20"/>
      <c r="V11" s="3">
        <v>1</v>
      </c>
      <c r="W11" s="3" t="s">
        <v>81</v>
      </c>
      <c r="X11" s="13" t="s">
        <v>102</v>
      </c>
      <c r="Y11" s="14">
        <v>0</v>
      </c>
      <c r="Z11" s="20"/>
      <c r="AA11" s="12">
        <f t="shared" si="2"/>
        <v>0</v>
      </c>
      <c r="AB11" s="5" t="str">
        <f t="shared" si="3"/>
        <v/>
      </c>
      <c r="AC11" s="5">
        <v>8</v>
      </c>
      <c r="AD11" s="3">
        <v>10</v>
      </c>
      <c r="AE11" s="11">
        <v>3.0300000000000002</v>
      </c>
      <c r="AF11" s="6"/>
    </row>
    <row r="12" spans="1:32" ht="11.15" customHeight="1" x14ac:dyDescent="0.2">
      <c r="A12" s="111">
        <f>'CT River'!B12</f>
        <v>9</v>
      </c>
      <c r="B12" s="111" t="str">
        <f>'CT River'!C12</f>
        <v>N</v>
      </c>
      <c r="C12" s="10" t="str">
        <f>'CT River'!D12</f>
        <v>Steve D</v>
      </c>
      <c r="D12" s="114">
        <f>'CT River'!N12</f>
        <v>0</v>
      </c>
      <c r="E12" s="20"/>
      <c r="F12" s="3">
        <v>3</v>
      </c>
      <c r="G12" s="3" t="s">
        <v>81</v>
      </c>
      <c r="H12" s="10" t="s">
        <v>91</v>
      </c>
      <c r="I12" s="11">
        <v>0</v>
      </c>
      <c r="J12" s="20"/>
      <c r="K12" s="12">
        <f t="shared" si="0"/>
        <v>0</v>
      </c>
      <c r="L12" s="5" t="str">
        <f t="shared" si="1"/>
        <v/>
      </c>
      <c r="M12" s="5" t="s">
        <v>49</v>
      </c>
      <c r="N12" s="3">
        <v>3</v>
      </c>
      <c r="O12" s="11">
        <v>0</v>
      </c>
      <c r="Q12" s="111">
        <f>Pachaug!B12</f>
        <v>9</v>
      </c>
      <c r="R12" s="111" t="str">
        <f>Pachaug!C12</f>
        <v>N</v>
      </c>
      <c r="S12" s="112" t="str">
        <f>Pachaug!D12</f>
        <v>Steve D</v>
      </c>
      <c r="T12" s="113">
        <f>Pachaug!N12</f>
        <v>4.05</v>
      </c>
      <c r="U12" s="20"/>
      <c r="V12" s="3">
        <v>2</v>
      </c>
      <c r="W12" s="3" t="s">
        <v>81</v>
      </c>
      <c r="X12" s="13" t="s">
        <v>85</v>
      </c>
      <c r="Y12" s="14">
        <v>8.09</v>
      </c>
      <c r="Z12" s="20"/>
      <c r="AA12" s="12">
        <f t="shared" si="2"/>
        <v>8.09</v>
      </c>
      <c r="AB12" s="5">
        <f t="shared" si="3"/>
        <v>3</v>
      </c>
      <c r="AC12" s="5">
        <v>9</v>
      </c>
      <c r="AD12" s="3">
        <v>7</v>
      </c>
      <c r="AE12" s="11">
        <v>2.1100000000000003</v>
      </c>
      <c r="AF12" s="6"/>
    </row>
    <row r="13" spans="1:32" ht="11.15" customHeight="1" x14ac:dyDescent="0.2">
      <c r="A13" s="111">
        <f>'CT River'!B13</f>
        <v>10</v>
      </c>
      <c r="B13" s="111" t="str">
        <f>'CT River'!C13</f>
        <v>N</v>
      </c>
      <c r="C13" s="10" t="str">
        <f>'CT River'!D13</f>
        <v>Steve S</v>
      </c>
      <c r="D13" s="114">
        <f>'CT River'!N13</f>
        <v>0</v>
      </c>
      <c r="E13" s="20"/>
      <c r="F13" s="3">
        <v>3</v>
      </c>
      <c r="G13" s="3" t="s">
        <v>81</v>
      </c>
      <c r="H13" s="10" t="s">
        <v>102</v>
      </c>
      <c r="I13" s="11">
        <v>0</v>
      </c>
      <c r="J13" s="20"/>
      <c r="K13" s="12">
        <f t="shared" si="0"/>
        <v>0</v>
      </c>
      <c r="L13" s="5" t="str">
        <f t="shared" si="1"/>
        <v/>
      </c>
      <c r="M13" s="5" t="s">
        <v>49</v>
      </c>
      <c r="N13" s="3">
        <v>3</v>
      </c>
      <c r="O13" s="11">
        <v>0</v>
      </c>
      <c r="Q13" s="111">
        <f>Pachaug!B13</f>
        <v>10</v>
      </c>
      <c r="R13" s="111" t="str">
        <f>Pachaug!C13</f>
        <v>N</v>
      </c>
      <c r="S13" s="112" t="str">
        <f>Pachaug!D13</f>
        <v>Steve S</v>
      </c>
      <c r="T13" s="113">
        <f>Pachaug!N13</f>
        <v>2.02</v>
      </c>
      <c r="U13" s="20"/>
      <c r="V13" s="3">
        <v>2</v>
      </c>
      <c r="W13" s="3" t="s">
        <v>81</v>
      </c>
      <c r="X13" s="13" t="s">
        <v>107</v>
      </c>
      <c r="Y13" s="14">
        <v>0</v>
      </c>
      <c r="Z13" s="20"/>
      <c r="AA13" s="12">
        <f t="shared" si="2"/>
        <v>0</v>
      </c>
      <c r="AB13" s="5" t="str">
        <f t="shared" si="3"/>
        <v/>
      </c>
      <c r="AC13" s="5">
        <v>10</v>
      </c>
      <c r="AD13" s="3">
        <v>5</v>
      </c>
      <c r="AE13" s="11">
        <v>1.08</v>
      </c>
      <c r="AF13" s="6"/>
    </row>
    <row r="14" spans="1:32" ht="11.15" customHeight="1" x14ac:dyDescent="0.2">
      <c r="A14" s="111">
        <f>'CT River'!B14</f>
        <v>11</v>
      </c>
      <c r="B14" s="111" t="str">
        <f>'CT River'!C14</f>
        <v>N</v>
      </c>
      <c r="C14" s="10" t="str">
        <f>'CT River'!D14</f>
        <v>Tom O</v>
      </c>
      <c r="D14" s="114">
        <f>'CT River'!N14</f>
        <v>0</v>
      </c>
      <c r="E14" s="20"/>
      <c r="F14" s="3">
        <v>4</v>
      </c>
      <c r="G14" s="3" t="s">
        <v>81</v>
      </c>
      <c r="H14" s="10" t="s">
        <v>84</v>
      </c>
      <c r="I14" s="11">
        <v>0</v>
      </c>
      <c r="J14" s="20"/>
      <c r="K14" s="12">
        <f t="shared" si="0"/>
        <v>0</v>
      </c>
      <c r="L14" s="5" t="str">
        <f t="shared" si="1"/>
        <v/>
      </c>
      <c r="M14" s="5" t="s">
        <v>49</v>
      </c>
      <c r="N14" s="3">
        <v>4</v>
      </c>
      <c r="O14" s="11">
        <v>0</v>
      </c>
      <c r="Q14" s="111">
        <f>Pachaug!B14</f>
        <v>0</v>
      </c>
      <c r="R14" s="111" t="str">
        <f>Pachaug!C14</f>
        <v>N</v>
      </c>
      <c r="S14" s="112" t="str">
        <f>Pachaug!D14</f>
        <v>Tom O</v>
      </c>
      <c r="T14" s="113">
        <f>Pachaug!N14</f>
        <v>0</v>
      </c>
      <c r="U14" s="20"/>
      <c r="V14" s="3">
        <v>3</v>
      </c>
      <c r="W14" s="3" t="s">
        <v>81</v>
      </c>
      <c r="X14" s="13" t="s">
        <v>91</v>
      </c>
      <c r="Y14" s="14">
        <v>5.03</v>
      </c>
      <c r="Z14" s="20"/>
      <c r="AA14" s="12">
        <f t="shared" si="2"/>
        <v>6.16</v>
      </c>
      <c r="AB14" s="5">
        <f t="shared" si="3"/>
        <v>4</v>
      </c>
      <c r="AC14" s="5" t="s">
        <v>49</v>
      </c>
      <c r="AD14" s="3">
        <v>0</v>
      </c>
      <c r="AE14" s="11">
        <v>0</v>
      </c>
      <c r="AF14" s="6"/>
    </row>
    <row r="15" spans="1:32" ht="11.15" customHeight="1" x14ac:dyDescent="0.2">
      <c r="A15" s="111">
        <f>'CT River'!B15</f>
        <v>7</v>
      </c>
      <c r="B15" s="111" t="str">
        <f>'CT River'!C15</f>
        <v>N</v>
      </c>
      <c r="C15" s="10" t="str">
        <f>'CT River'!D15</f>
        <v>Ryan</v>
      </c>
      <c r="D15" s="114">
        <f>'CT River'!N15</f>
        <v>0</v>
      </c>
      <c r="E15" s="20"/>
      <c r="F15" s="3">
        <v>4</v>
      </c>
      <c r="G15" s="3" t="s">
        <v>81</v>
      </c>
      <c r="H15" s="10" t="s">
        <v>107</v>
      </c>
      <c r="I15" s="11">
        <v>0</v>
      </c>
      <c r="J15" s="20"/>
      <c r="K15" s="12">
        <f t="shared" si="0"/>
        <v>0</v>
      </c>
      <c r="L15" s="5" t="str">
        <f t="shared" si="1"/>
        <v/>
      </c>
      <c r="M15" s="5" t="s">
        <v>49</v>
      </c>
      <c r="N15" s="3">
        <v>4</v>
      </c>
      <c r="O15" s="11">
        <v>0</v>
      </c>
      <c r="Q15" s="111">
        <f>Pachaug!B15</f>
        <v>5</v>
      </c>
      <c r="R15" s="111" t="str">
        <f>Pachaug!C15</f>
        <v>N</v>
      </c>
      <c r="S15" s="112" t="str">
        <f>Pachaug!D15</f>
        <v>Ryan</v>
      </c>
      <c r="T15" s="113">
        <f>Pachaug!N15</f>
        <v>0</v>
      </c>
      <c r="U15" s="20"/>
      <c r="V15" s="3">
        <v>3</v>
      </c>
      <c r="W15" s="3" t="s">
        <v>81</v>
      </c>
      <c r="X15" s="13" t="s">
        <v>100</v>
      </c>
      <c r="Y15" s="14">
        <v>1.1299999999999999</v>
      </c>
      <c r="Z15" s="20"/>
      <c r="AA15" s="12">
        <f t="shared" si="2"/>
        <v>0</v>
      </c>
      <c r="AB15" s="5" t="str">
        <f t="shared" si="3"/>
        <v/>
      </c>
      <c r="AC15" s="5" t="s">
        <v>49</v>
      </c>
      <c r="AD15" s="3">
        <v>0</v>
      </c>
      <c r="AE15" s="11">
        <v>0</v>
      </c>
      <c r="AF15" s="6"/>
    </row>
    <row r="16" spans="1:32" ht="11.15" customHeight="1" x14ac:dyDescent="0.2">
      <c r="A16" s="111">
        <f>'CT River'!B16</f>
        <v>4</v>
      </c>
      <c r="B16" s="111" t="str">
        <f>'CT River'!C16</f>
        <v>N</v>
      </c>
      <c r="C16" s="10" t="str">
        <f>'CT River'!D16</f>
        <v>Jim</v>
      </c>
      <c r="D16" s="114">
        <f>'CT River'!N16</f>
        <v>0</v>
      </c>
      <c r="E16" s="20"/>
      <c r="F16" s="3">
        <v>5</v>
      </c>
      <c r="G16" s="3" t="s">
        <v>81</v>
      </c>
      <c r="H16" s="10" t="s">
        <v>83</v>
      </c>
      <c r="I16" s="11">
        <v>0</v>
      </c>
      <c r="J16" s="20"/>
      <c r="K16" s="12">
        <f t="shared" si="0"/>
        <v>0</v>
      </c>
      <c r="L16" s="5" t="str">
        <f t="shared" si="1"/>
        <v/>
      </c>
      <c r="M16" s="5" t="s">
        <v>49</v>
      </c>
      <c r="N16" s="3">
        <v>5</v>
      </c>
      <c r="O16" s="11">
        <v>0</v>
      </c>
      <c r="Q16" s="111">
        <f>Pachaug!B16</f>
        <v>2</v>
      </c>
      <c r="R16" s="111" t="str">
        <f>Pachaug!C16</f>
        <v>N</v>
      </c>
      <c r="S16" s="112" t="str">
        <f>Pachaug!D16</f>
        <v>Jim</v>
      </c>
      <c r="T16" s="113">
        <f>Pachaug!N16</f>
        <v>0</v>
      </c>
      <c r="U16" s="20"/>
      <c r="V16" s="3">
        <v>4</v>
      </c>
      <c r="W16" s="3" t="s">
        <v>81</v>
      </c>
      <c r="X16" s="13" t="s">
        <v>84</v>
      </c>
      <c r="Y16" s="14">
        <v>4.0199999999999996</v>
      </c>
      <c r="Z16" s="20"/>
      <c r="AA16" s="12">
        <f t="shared" si="2"/>
        <v>4.0199999999999996</v>
      </c>
      <c r="AB16" s="5">
        <f t="shared" si="3"/>
        <v>7</v>
      </c>
      <c r="AC16" s="5" t="s">
        <v>49</v>
      </c>
      <c r="AD16" s="3">
        <v>0</v>
      </c>
      <c r="AE16" s="11">
        <v>0</v>
      </c>
      <c r="AF16" s="6"/>
    </row>
    <row r="17" spans="1:34" ht="11.15" customHeight="1" x14ac:dyDescent="0.2">
      <c r="A17" s="111">
        <f>'CT River'!B17</f>
        <v>2</v>
      </c>
      <c r="B17" s="111" t="str">
        <f>'CT River'!C17</f>
        <v>N</v>
      </c>
      <c r="C17" s="10" t="str">
        <f>'CT River'!D17</f>
        <v>Zack</v>
      </c>
      <c r="D17" s="114">
        <f>'CT River'!N17</f>
        <v>0</v>
      </c>
      <c r="E17" s="20"/>
      <c r="F17" s="3">
        <v>5</v>
      </c>
      <c r="G17" s="3" t="s">
        <v>81</v>
      </c>
      <c r="H17" s="10" t="s">
        <v>100</v>
      </c>
      <c r="I17" s="11">
        <v>0</v>
      </c>
      <c r="J17" s="20"/>
      <c r="K17" s="12">
        <f t="shared" si="0"/>
        <v>0</v>
      </c>
      <c r="L17" s="5" t="str">
        <f t="shared" si="1"/>
        <v/>
      </c>
      <c r="M17" s="5" t="s">
        <v>49</v>
      </c>
      <c r="N17" s="3">
        <v>5</v>
      </c>
      <c r="O17" s="11">
        <v>0</v>
      </c>
      <c r="Q17" s="111">
        <f>Pachaug!B17</f>
        <v>7</v>
      </c>
      <c r="R17" s="111" t="str">
        <f>Pachaug!C17</f>
        <v>N</v>
      </c>
      <c r="S17" s="112" t="str">
        <f>Pachaug!D17</f>
        <v>Zack</v>
      </c>
      <c r="T17" s="113">
        <f>Pachaug!N17</f>
        <v>1.01</v>
      </c>
      <c r="U17" s="20"/>
      <c r="V17" s="3">
        <v>4</v>
      </c>
      <c r="W17" s="3" t="s">
        <v>81</v>
      </c>
      <c r="X17" s="13" t="s">
        <v>105</v>
      </c>
      <c r="Y17" s="14">
        <v>0</v>
      </c>
      <c r="Z17" s="20"/>
      <c r="AA17" s="12">
        <f t="shared" si="2"/>
        <v>0</v>
      </c>
      <c r="AB17" s="5" t="str">
        <f t="shared" si="3"/>
        <v/>
      </c>
      <c r="AC17" s="5" t="s">
        <v>49</v>
      </c>
      <c r="AD17" s="3">
        <v>0</v>
      </c>
      <c r="AE17" s="11">
        <v>0</v>
      </c>
      <c r="AF17" s="6"/>
    </row>
    <row r="18" spans="1:34" ht="11.15" customHeight="1" x14ac:dyDescent="0.2">
      <c r="A18" s="111">
        <f>'CT River'!B18</f>
        <v>11</v>
      </c>
      <c r="B18" s="111" t="str">
        <f>'CT River'!C18</f>
        <v>N</v>
      </c>
      <c r="C18" s="10" t="str">
        <f>'CT River'!D18</f>
        <v>Mike</v>
      </c>
      <c r="D18" s="114">
        <f>'CT River'!N18</f>
        <v>0</v>
      </c>
      <c r="E18" s="20"/>
      <c r="F18" s="3">
        <v>6</v>
      </c>
      <c r="G18" s="3" t="s">
        <v>81</v>
      </c>
      <c r="H18" s="10" t="s">
        <v>87</v>
      </c>
      <c r="I18" s="11">
        <v>0</v>
      </c>
      <c r="J18" s="20"/>
      <c r="K18" s="12">
        <f t="shared" si="0"/>
        <v>0</v>
      </c>
      <c r="L18" s="5" t="str">
        <f t="shared" si="1"/>
        <v/>
      </c>
      <c r="M18" s="5" t="s">
        <v>49</v>
      </c>
      <c r="N18" s="3">
        <v>6</v>
      </c>
      <c r="O18" s="11">
        <v>0</v>
      </c>
      <c r="Q18" s="111">
        <f>Pachaug!B18</f>
        <v>9</v>
      </c>
      <c r="R18" s="111" t="str">
        <f>Pachaug!C18</f>
        <v>N</v>
      </c>
      <c r="S18" s="112" t="str">
        <f>Pachaug!D18</f>
        <v>Mike</v>
      </c>
      <c r="T18" s="113">
        <f>Pachaug!N18</f>
        <v>2.0699999999999998</v>
      </c>
      <c r="U18" s="20"/>
      <c r="V18" s="3">
        <v>5</v>
      </c>
      <c r="W18" s="3" t="s">
        <v>81</v>
      </c>
      <c r="X18" s="13" t="s">
        <v>83</v>
      </c>
      <c r="Y18" s="14">
        <v>1.08</v>
      </c>
      <c r="Z18" s="20"/>
      <c r="AA18" s="12">
        <f t="shared" si="2"/>
        <v>1.08</v>
      </c>
      <c r="AB18" s="5">
        <f t="shared" si="3"/>
        <v>10</v>
      </c>
      <c r="AC18" s="5" t="s">
        <v>49</v>
      </c>
      <c r="AD18" s="3">
        <v>0</v>
      </c>
      <c r="AE18" s="11">
        <v>0</v>
      </c>
      <c r="AF18" s="6"/>
    </row>
    <row r="19" spans="1:34" ht="11.15" customHeight="1" x14ac:dyDescent="0.2">
      <c r="A19" s="111">
        <f>'CT River'!B19</f>
        <v>8</v>
      </c>
      <c r="B19" s="111" t="str">
        <f>'CT River'!C19</f>
        <v>N</v>
      </c>
      <c r="C19" s="10" t="str">
        <f>'CT River'!D19</f>
        <v>Pete</v>
      </c>
      <c r="D19" s="114">
        <f>'CT River'!N19</f>
        <v>0</v>
      </c>
      <c r="E19" s="20"/>
      <c r="F19" s="3">
        <v>6</v>
      </c>
      <c r="G19" s="3" t="s">
        <v>81</v>
      </c>
      <c r="H19" s="10" t="s">
        <v>105</v>
      </c>
      <c r="I19" s="11">
        <v>0</v>
      </c>
      <c r="J19" s="20"/>
      <c r="K19" s="12">
        <f t="shared" si="0"/>
        <v>0</v>
      </c>
      <c r="L19" s="5" t="str">
        <f t="shared" si="1"/>
        <v/>
      </c>
      <c r="M19" s="5" t="s">
        <v>49</v>
      </c>
      <c r="N19" s="3">
        <v>6</v>
      </c>
      <c r="O19" s="11">
        <v>0</v>
      </c>
      <c r="Q19" s="111">
        <f>Pachaug!B19</f>
        <v>6</v>
      </c>
      <c r="R19" s="111" t="str">
        <f>Pachaug!C19</f>
        <v>N</v>
      </c>
      <c r="S19" s="112" t="str">
        <f>Pachaug!D19</f>
        <v>Pete</v>
      </c>
      <c r="T19" s="113">
        <f>Pachaug!N19</f>
        <v>2.12</v>
      </c>
      <c r="U19" s="20"/>
      <c r="V19" s="3">
        <v>5</v>
      </c>
      <c r="W19" s="3" t="s">
        <v>81</v>
      </c>
      <c r="X19" s="13" t="s">
        <v>99</v>
      </c>
      <c r="Y19" s="14">
        <v>0</v>
      </c>
      <c r="Z19" s="20"/>
      <c r="AA19" s="12">
        <f t="shared" si="2"/>
        <v>0</v>
      </c>
      <c r="AB19" s="5" t="str">
        <f t="shared" si="3"/>
        <v/>
      </c>
      <c r="AC19" s="5" t="s">
        <v>49</v>
      </c>
      <c r="AD19" s="3">
        <v>0</v>
      </c>
      <c r="AE19" s="11">
        <v>0</v>
      </c>
      <c r="AF19" s="6"/>
    </row>
    <row r="20" spans="1:34" ht="11.15" customHeight="1" x14ac:dyDescent="0.2">
      <c r="A20" s="111">
        <f>'CT River'!B20</f>
        <v>1</v>
      </c>
      <c r="B20" s="111" t="str">
        <f>'CT River'!C20</f>
        <v>N</v>
      </c>
      <c r="C20" s="10" t="str">
        <f>'CT River'!D20</f>
        <v>John</v>
      </c>
      <c r="D20" s="114">
        <f>'CT River'!N20</f>
        <v>0</v>
      </c>
      <c r="E20" s="20"/>
      <c r="F20" s="3">
        <v>7</v>
      </c>
      <c r="G20" s="3" t="s">
        <v>81</v>
      </c>
      <c r="H20" s="10" t="s">
        <v>88</v>
      </c>
      <c r="I20" s="11">
        <v>0</v>
      </c>
      <c r="J20" s="20"/>
      <c r="K20" s="12">
        <f t="shared" si="0"/>
        <v>0</v>
      </c>
      <c r="L20" s="5" t="str">
        <f t="shared" si="1"/>
        <v/>
      </c>
      <c r="M20" s="5" t="s">
        <v>49</v>
      </c>
      <c r="N20" s="3">
        <v>7</v>
      </c>
      <c r="O20" s="11">
        <v>0</v>
      </c>
      <c r="Q20" s="111">
        <f>Pachaug!B20</f>
        <v>10</v>
      </c>
      <c r="R20" s="111" t="str">
        <f>Pachaug!C20</f>
        <v>N</v>
      </c>
      <c r="S20" s="112" t="str">
        <f>Pachaug!D20</f>
        <v>John</v>
      </c>
      <c r="T20" s="113">
        <f>Pachaug!N20</f>
        <v>1.01</v>
      </c>
      <c r="U20" s="20"/>
      <c r="V20" s="3">
        <v>6</v>
      </c>
      <c r="W20" s="3" t="s">
        <v>81</v>
      </c>
      <c r="X20" s="13" t="s">
        <v>87</v>
      </c>
      <c r="Y20" s="14">
        <v>2.14</v>
      </c>
      <c r="Z20" s="20"/>
      <c r="AA20" s="12">
        <f t="shared" si="2"/>
        <v>4.26</v>
      </c>
      <c r="AB20" s="5">
        <f t="shared" si="3"/>
        <v>6</v>
      </c>
      <c r="AC20" s="5" t="s">
        <v>49</v>
      </c>
      <c r="AD20" s="3">
        <v>1</v>
      </c>
      <c r="AE20" s="11">
        <v>0</v>
      </c>
      <c r="AF20" s="6"/>
    </row>
    <row r="21" spans="1:34" ht="11.15" customHeight="1" x14ac:dyDescent="0.2">
      <c r="A21" s="111">
        <f>'CT River'!B21</f>
        <v>3</v>
      </c>
      <c r="B21" s="111" t="str">
        <f>'CT River'!C21</f>
        <v>N</v>
      </c>
      <c r="C21" s="10" t="str">
        <f>'CT River'!D21</f>
        <v>Rick M</v>
      </c>
      <c r="D21" s="114">
        <f>'CT River'!N21</f>
        <v>0</v>
      </c>
      <c r="E21" s="20"/>
      <c r="F21" s="3">
        <v>7</v>
      </c>
      <c r="G21" s="3" t="s">
        <v>81</v>
      </c>
      <c r="H21" s="10" t="s">
        <v>99</v>
      </c>
      <c r="I21" s="11">
        <v>0</v>
      </c>
      <c r="J21" s="20"/>
      <c r="K21" s="12">
        <f t="shared" si="0"/>
        <v>0</v>
      </c>
      <c r="L21" s="5" t="str">
        <f t="shared" si="1"/>
        <v/>
      </c>
      <c r="M21" s="5" t="s">
        <v>49</v>
      </c>
      <c r="N21" s="3">
        <v>7</v>
      </c>
      <c r="O21" s="11">
        <v>0</v>
      </c>
      <c r="Q21" s="111">
        <f>Pachaug!B21</f>
        <v>1</v>
      </c>
      <c r="R21" s="111" t="str">
        <f>Pachaug!C21</f>
        <v>N</v>
      </c>
      <c r="S21" s="112" t="str">
        <f>Pachaug!D21</f>
        <v>Rick M</v>
      </c>
      <c r="T21" s="113">
        <f>Pachaug!N21</f>
        <v>0</v>
      </c>
      <c r="U21" s="20"/>
      <c r="V21" s="3">
        <v>6</v>
      </c>
      <c r="W21" s="3" t="s">
        <v>81</v>
      </c>
      <c r="X21" s="13" t="s">
        <v>90</v>
      </c>
      <c r="Y21" s="14">
        <v>2.12</v>
      </c>
      <c r="Z21" s="20"/>
      <c r="AA21" s="12">
        <f t="shared" si="2"/>
        <v>0</v>
      </c>
      <c r="AB21" s="5" t="str">
        <f t="shared" si="3"/>
        <v/>
      </c>
      <c r="AC21" s="5" t="s">
        <v>49</v>
      </c>
      <c r="AD21" s="3">
        <v>2</v>
      </c>
      <c r="AE21" s="11">
        <v>0</v>
      </c>
      <c r="AF21" s="6"/>
    </row>
    <row r="22" spans="1:34" ht="11.15" customHeight="1" x14ac:dyDescent="0.2">
      <c r="A22" s="111">
        <f>'CT River'!B22</f>
        <v>5</v>
      </c>
      <c r="B22" s="111" t="str">
        <f>'CT River'!C22</f>
        <v>N</v>
      </c>
      <c r="C22" s="10" t="str">
        <f>'CT River'!D22</f>
        <v>Oz</v>
      </c>
      <c r="D22" s="114">
        <f>'CT River'!N22</f>
        <v>0</v>
      </c>
      <c r="E22" s="20"/>
      <c r="F22" s="3">
        <v>8</v>
      </c>
      <c r="G22" s="3" t="s">
        <v>81</v>
      </c>
      <c r="H22" s="10" t="s">
        <v>86</v>
      </c>
      <c r="I22" s="11">
        <v>0</v>
      </c>
      <c r="J22" s="20"/>
      <c r="K22" s="12">
        <f t="shared" si="0"/>
        <v>0</v>
      </c>
      <c r="L22" s="5" t="str">
        <f t="shared" si="1"/>
        <v/>
      </c>
      <c r="M22" s="5" t="s">
        <v>49</v>
      </c>
      <c r="N22" s="3">
        <v>8</v>
      </c>
      <c r="O22" s="11">
        <v>0</v>
      </c>
      <c r="Q22" s="111">
        <f>Pachaug!B22</f>
        <v>3</v>
      </c>
      <c r="R22" s="111" t="str">
        <f>Pachaug!C22</f>
        <v>N</v>
      </c>
      <c r="S22" s="112" t="str">
        <f>Pachaug!D22</f>
        <v>Oz</v>
      </c>
      <c r="T22" s="113">
        <f>Pachaug!N22</f>
        <v>1.1299999999999999</v>
      </c>
      <c r="U22" s="20"/>
      <c r="V22" s="3">
        <v>7</v>
      </c>
      <c r="W22" s="3" t="s">
        <v>81</v>
      </c>
      <c r="X22" s="13" t="s">
        <v>101</v>
      </c>
      <c r="Y22" s="14">
        <v>1.01</v>
      </c>
      <c r="Z22" s="20"/>
      <c r="AA22" s="12">
        <f t="shared" si="2"/>
        <v>2.1100000000000003</v>
      </c>
      <c r="AB22" s="5">
        <f t="shared" si="3"/>
        <v>9</v>
      </c>
      <c r="AC22" s="5" t="s">
        <v>49</v>
      </c>
      <c r="AD22" s="3">
        <v>3</v>
      </c>
      <c r="AE22" s="11">
        <v>0</v>
      </c>
      <c r="AF22" s="6"/>
    </row>
    <row r="23" spans="1:34" ht="11.15" customHeight="1" x14ac:dyDescent="0.2">
      <c r="A23" s="111">
        <f>'CT River'!B23</f>
        <v>9</v>
      </c>
      <c r="B23" s="111" t="str">
        <f>'CT River'!C23</f>
        <v>N</v>
      </c>
      <c r="C23" s="10" t="str">
        <f>'CT River'!D23</f>
        <v>Rich T</v>
      </c>
      <c r="D23" s="114">
        <f>'CT River'!N23</f>
        <v>0</v>
      </c>
      <c r="E23" s="20"/>
      <c r="F23" s="3">
        <v>8</v>
      </c>
      <c r="G23" s="3" t="s">
        <v>81</v>
      </c>
      <c r="H23" s="10" t="s">
        <v>90</v>
      </c>
      <c r="I23" s="11">
        <v>0</v>
      </c>
      <c r="J23" s="20"/>
      <c r="K23" s="12">
        <f t="shared" si="0"/>
        <v>0</v>
      </c>
      <c r="L23" s="5" t="str">
        <f t="shared" si="1"/>
        <v/>
      </c>
      <c r="M23" s="5" t="s">
        <v>49</v>
      </c>
      <c r="N23" s="3">
        <v>8</v>
      </c>
      <c r="O23" s="11">
        <v>0</v>
      </c>
      <c r="Q23" s="111">
        <f>Pachaug!B23</f>
        <v>7</v>
      </c>
      <c r="R23" s="111" t="str">
        <f>Pachaug!C23</f>
        <v>N</v>
      </c>
      <c r="S23" s="112" t="str">
        <f>Pachaug!D23</f>
        <v>Rich T</v>
      </c>
      <c r="T23" s="113">
        <f>Pachaug!N23</f>
        <v>1.1000000000000001</v>
      </c>
      <c r="U23" s="20"/>
      <c r="V23" s="3">
        <v>7</v>
      </c>
      <c r="W23" s="3" t="s">
        <v>81</v>
      </c>
      <c r="X23" s="13" t="s">
        <v>93</v>
      </c>
      <c r="Y23" s="14">
        <v>1.1000000000000001</v>
      </c>
      <c r="Z23" s="20"/>
      <c r="AA23" s="12">
        <f t="shared" si="2"/>
        <v>0</v>
      </c>
      <c r="AB23" s="5" t="str">
        <f t="shared" si="3"/>
        <v/>
      </c>
      <c r="AC23" s="5" t="s">
        <v>49</v>
      </c>
      <c r="AD23" s="3">
        <v>4</v>
      </c>
      <c r="AE23" s="11">
        <v>0</v>
      </c>
      <c r="AF23" s="6"/>
    </row>
    <row r="24" spans="1:34" ht="11.15" customHeight="1" x14ac:dyDescent="0.2">
      <c r="A24" s="111">
        <f>'CT River'!B24</f>
        <v>6</v>
      </c>
      <c r="B24" s="111" t="str">
        <f>'CT River'!C24</f>
        <v>N</v>
      </c>
      <c r="C24" s="10" t="str">
        <f>'CT River'!D24</f>
        <v>Rich K</v>
      </c>
      <c r="D24" s="114">
        <f>'CT River'!N24</f>
        <v>0</v>
      </c>
      <c r="E24" s="20"/>
      <c r="F24" s="3">
        <v>9</v>
      </c>
      <c r="G24" s="3" t="s">
        <v>81</v>
      </c>
      <c r="H24" s="10" t="s">
        <v>89</v>
      </c>
      <c r="I24" s="11">
        <v>0</v>
      </c>
      <c r="J24" s="20"/>
      <c r="K24" s="12">
        <f t="shared" si="0"/>
        <v>0</v>
      </c>
      <c r="L24" s="5" t="str">
        <f t="shared" si="1"/>
        <v/>
      </c>
      <c r="M24" s="5" t="s">
        <v>49</v>
      </c>
      <c r="N24" s="3">
        <v>9</v>
      </c>
      <c r="O24" s="11">
        <v>0</v>
      </c>
      <c r="Q24" s="111">
        <f>Pachaug!B24</f>
        <v>4</v>
      </c>
      <c r="R24" s="111" t="str">
        <f>Pachaug!C24</f>
        <v>N</v>
      </c>
      <c r="S24" s="112" t="str">
        <f>Pachaug!D24</f>
        <v>Rich K</v>
      </c>
      <c r="T24" s="113">
        <f>Pachaug!N24</f>
        <v>0</v>
      </c>
      <c r="U24" s="20"/>
      <c r="V24" s="3">
        <v>8</v>
      </c>
      <c r="W24" s="3" t="s">
        <v>81</v>
      </c>
      <c r="X24" s="13" t="s">
        <v>86</v>
      </c>
      <c r="Y24" s="14">
        <v>6.87</v>
      </c>
      <c r="Z24" s="20"/>
      <c r="AA24" s="12">
        <f t="shared" si="2"/>
        <v>8.9600000000000009</v>
      </c>
      <c r="AB24" s="5">
        <f t="shared" si="3"/>
        <v>2</v>
      </c>
      <c r="AC24" s="5" t="s">
        <v>49</v>
      </c>
      <c r="AD24" s="3">
        <v>5</v>
      </c>
      <c r="AE24" s="11">
        <v>0</v>
      </c>
      <c r="AF24" s="6"/>
    </row>
    <row r="25" spans="1:34" ht="11.15" customHeight="1" x14ac:dyDescent="0.2">
      <c r="A25" s="111">
        <f>'CT River'!B25</f>
        <v>10</v>
      </c>
      <c r="B25" s="111" t="str">
        <f>'CT River'!C25</f>
        <v>N</v>
      </c>
      <c r="C25" s="10" t="str">
        <f>'CT River'!D25</f>
        <v>Eli</v>
      </c>
      <c r="D25" s="114">
        <f>'CT River'!N25</f>
        <v>0</v>
      </c>
      <c r="E25" s="20"/>
      <c r="F25" s="3">
        <v>9</v>
      </c>
      <c r="G25" s="3" t="s">
        <v>81</v>
      </c>
      <c r="H25" s="10" t="s">
        <v>93</v>
      </c>
      <c r="I25" s="11">
        <v>0</v>
      </c>
      <c r="J25" s="20"/>
      <c r="K25" s="12">
        <f t="shared" si="0"/>
        <v>0</v>
      </c>
      <c r="L25" s="5" t="str">
        <f t="shared" si="1"/>
        <v/>
      </c>
      <c r="M25" s="5" t="s">
        <v>49</v>
      </c>
      <c r="N25" s="3">
        <v>9</v>
      </c>
      <c r="O25" s="11">
        <v>0</v>
      </c>
      <c r="Q25" s="111">
        <f>Pachaug!B25</f>
        <v>8</v>
      </c>
      <c r="R25" s="111" t="str">
        <f>Pachaug!C25</f>
        <v>N</v>
      </c>
      <c r="S25" s="112" t="str">
        <f>Pachaug!D25</f>
        <v>Eli</v>
      </c>
      <c r="T25" s="113">
        <f>Pachaug!N25</f>
        <v>2.09</v>
      </c>
      <c r="U25" s="20"/>
      <c r="V25" s="3">
        <v>8</v>
      </c>
      <c r="W25" s="3" t="s">
        <v>81</v>
      </c>
      <c r="X25" s="13" t="s">
        <v>109</v>
      </c>
      <c r="Y25" s="14">
        <v>2.09</v>
      </c>
      <c r="Z25" s="20"/>
      <c r="AA25" s="12">
        <f t="shared" si="2"/>
        <v>0</v>
      </c>
      <c r="AB25" s="5" t="str">
        <f t="shared" si="3"/>
        <v/>
      </c>
      <c r="AC25" s="5" t="s">
        <v>49</v>
      </c>
      <c r="AD25" s="3">
        <v>6</v>
      </c>
      <c r="AE25" s="11">
        <v>0</v>
      </c>
      <c r="AF25" s="6"/>
    </row>
    <row r="26" spans="1:34" ht="11.15" customHeight="1" x14ac:dyDescent="0.2">
      <c r="A26" s="111">
        <f>'CT River'!B26</f>
        <v>0</v>
      </c>
      <c r="B26" s="111">
        <f>'CT River'!C26</f>
        <v>0</v>
      </c>
      <c r="C26" s="10" t="str">
        <f>'CT River'!D26</f>
        <v>X</v>
      </c>
      <c r="D26" s="114">
        <f>'CT River'!N26</f>
        <v>0</v>
      </c>
      <c r="E26" s="20"/>
      <c r="F26" s="3">
        <v>10</v>
      </c>
      <c r="G26" s="3" t="s">
        <v>81</v>
      </c>
      <c r="H26" s="10" t="s">
        <v>92</v>
      </c>
      <c r="I26" s="11">
        <v>0</v>
      </c>
      <c r="J26" s="20"/>
      <c r="K26" s="12">
        <f t="shared" si="0"/>
        <v>0</v>
      </c>
      <c r="L26" s="5" t="str">
        <f t="shared" si="1"/>
        <v/>
      </c>
      <c r="M26" s="5" t="s">
        <v>49</v>
      </c>
      <c r="N26" s="3">
        <v>10</v>
      </c>
      <c r="O26" s="11">
        <v>0</v>
      </c>
      <c r="Q26" s="111">
        <f>Pachaug!B26</f>
        <v>0</v>
      </c>
      <c r="R26" s="111">
        <f>Pachaug!C26</f>
        <v>0</v>
      </c>
      <c r="S26" s="112" t="str">
        <f>Pachaug!D26</f>
        <v>X</v>
      </c>
      <c r="T26" s="113">
        <f>Pachaug!N26</f>
        <v>0</v>
      </c>
      <c r="U26" s="20"/>
      <c r="V26" s="3">
        <v>9</v>
      </c>
      <c r="W26" s="3" t="s">
        <v>81</v>
      </c>
      <c r="X26" s="13" t="s">
        <v>89</v>
      </c>
      <c r="Y26" s="14">
        <v>4.05</v>
      </c>
      <c r="Z26" s="20"/>
      <c r="AA26" s="12">
        <f t="shared" si="2"/>
        <v>6.1199999999999992</v>
      </c>
      <c r="AB26" s="5">
        <f t="shared" si="3"/>
        <v>5</v>
      </c>
      <c r="AC26" s="5" t="s">
        <v>49</v>
      </c>
      <c r="AD26" s="3">
        <v>7</v>
      </c>
      <c r="AE26" s="11">
        <v>0</v>
      </c>
      <c r="AF26" s="6"/>
    </row>
    <row r="27" spans="1:34" ht="11.15" customHeight="1" x14ac:dyDescent="0.2">
      <c r="A27" s="111">
        <f>'CT River'!B27</f>
        <v>0</v>
      </c>
      <c r="B27" s="111">
        <f>'CT River'!C27</f>
        <v>0</v>
      </c>
      <c r="C27" s="10" t="str">
        <f>'CT River'!D27</f>
        <v>X</v>
      </c>
      <c r="D27" s="114">
        <f>'CT River'!N27</f>
        <v>0</v>
      </c>
      <c r="E27" s="20"/>
      <c r="F27" s="3">
        <v>10</v>
      </c>
      <c r="G27" s="3" t="s">
        <v>81</v>
      </c>
      <c r="H27" s="10" t="s">
        <v>109</v>
      </c>
      <c r="I27" s="11">
        <v>0</v>
      </c>
      <c r="J27" s="20"/>
      <c r="K27" s="12">
        <f t="shared" si="0"/>
        <v>0</v>
      </c>
      <c r="L27" s="5" t="str">
        <f t="shared" si="1"/>
        <v/>
      </c>
      <c r="M27" s="5" t="s">
        <v>49</v>
      </c>
      <c r="N27" s="3">
        <v>10</v>
      </c>
      <c r="O27" s="11">
        <v>0</v>
      </c>
      <c r="Q27" s="111">
        <f>Pachaug!B27</f>
        <v>0</v>
      </c>
      <c r="R27" s="111">
        <f>Pachaug!C27</f>
        <v>0</v>
      </c>
      <c r="S27" s="112" t="str">
        <f>Pachaug!D27</f>
        <v>X</v>
      </c>
      <c r="T27" s="113">
        <f>Pachaug!N27</f>
        <v>0</v>
      </c>
      <c r="U27" s="20"/>
      <c r="V27" s="3">
        <v>9</v>
      </c>
      <c r="W27" s="3" t="s">
        <v>81</v>
      </c>
      <c r="X27" s="13" t="s">
        <v>108</v>
      </c>
      <c r="Y27" s="14">
        <v>2.0699999999999998</v>
      </c>
      <c r="Z27" s="20"/>
      <c r="AA27" s="12">
        <f t="shared" si="2"/>
        <v>0</v>
      </c>
      <c r="AB27" s="5" t="str">
        <f t="shared" si="3"/>
        <v/>
      </c>
      <c r="AC27" s="5" t="s">
        <v>49</v>
      </c>
      <c r="AD27" s="3">
        <v>8</v>
      </c>
      <c r="AE27" s="11">
        <v>0</v>
      </c>
      <c r="AF27" s="6"/>
    </row>
    <row r="28" spans="1:34" ht="11.15" customHeight="1" x14ac:dyDescent="0.2">
      <c r="A28" s="111">
        <f>'CT River'!B28</f>
        <v>0</v>
      </c>
      <c r="B28" s="111">
        <f>'CT River'!C28</f>
        <v>0</v>
      </c>
      <c r="C28" s="10" t="str">
        <f>'CT River'!D28</f>
        <v>X</v>
      </c>
      <c r="D28" s="114">
        <f>'CT River'!N28</f>
        <v>0</v>
      </c>
      <c r="E28" s="20"/>
      <c r="F28" s="3">
        <v>11</v>
      </c>
      <c r="G28" s="3" t="s">
        <v>81</v>
      </c>
      <c r="H28" s="10" t="s">
        <v>104</v>
      </c>
      <c r="I28" s="11">
        <v>0</v>
      </c>
      <c r="J28" s="20"/>
      <c r="K28" s="12">
        <f t="shared" si="0"/>
        <v>0</v>
      </c>
      <c r="L28" s="5" t="str">
        <f t="shared" si="1"/>
        <v/>
      </c>
      <c r="M28" s="5" t="s">
        <v>49</v>
      </c>
      <c r="N28" s="3">
        <v>11</v>
      </c>
      <c r="O28" s="11">
        <v>0</v>
      </c>
      <c r="Q28" s="111">
        <f>Pachaug!B28</f>
        <v>0</v>
      </c>
      <c r="R28" s="111">
        <f>Pachaug!C28</f>
        <v>0</v>
      </c>
      <c r="S28" s="112" t="str">
        <f>Pachaug!D28</f>
        <v>X</v>
      </c>
      <c r="T28" s="113">
        <f>Pachaug!N28</f>
        <v>0</v>
      </c>
      <c r="U28" s="20"/>
      <c r="V28" s="3">
        <v>10</v>
      </c>
      <c r="W28" s="3" t="s">
        <v>81</v>
      </c>
      <c r="X28" s="13" t="s">
        <v>92</v>
      </c>
      <c r="Y28" s="14">
        <v>2.02</v>
      </c>
      <c r="Z28" s="20"/>
      <c r="AA28" s="12">
        <f t="shared" si="2"/>
        <v>3.0300000000000002</v>
      </c>
      <c r="AB28" s="5">
        <f t="shared" si="3"/>
        <v>8</v>
      </c>
      <c r="AC28" s="5" t="s">
        <v>49</v>
      </c>
      <c r="AD28" s="3">
        <v>9</v>
      </c>
      <c r="AE28" s="11">
        <v>0</v>
      </c>
      <c r="AF28" s="6"/>
    </row>
    <row r="29" spans="1:34" ht="11.15" customHeight="1" x14ac:dyDescent="0.2">
      <c r="A29" s="111">
        <f>'CT River'!B29</f>
        <v>0</v>
      </c>
      <c r="B29" s="111">
        <f>'CT River'!C29</f>
        <v>0</v>
      </c>
      <c r="C29" s="10" t="str">
        <f>'CT River'!D29</f>
        <v>X</v>
      </c>
      <c r="D29" s="114">
        <f>'CT River'!N29</f>
        <v>0</v>
      </c>
      <c r="E29" s="21"/>
      <c r="F29" s="3">
        <v>11</v>
      </c>
      <c r="G29" s="3" t="s">
        <v>81</v>
      </c>
      <c r="H29" s="10" t="s">
        <v>108</v>
      </c>
      <c r="I29" s="11">
        <v>0</v>
      </c>
      <c r="J29" s="21"/>
      <c r="K29" s="12">
        <f t="shared" si="0"/>
        <v>0</v>
      </c>
      <c r="L29" s="5" t="str">
        <f t="shared" si="1"/>
        <v/>
      </c>
      <c r="M29" s="5" t="s">
        <v>49</v>
      </c>
      <c r="N29" s="3">
        <v>11</v>
      </c>
      <c r="O29" s="11">
        <v>0</v>
      </c>
      <c r="Q29" s="111">
        <f>Pachaug!B29</f>
        <v>0</v>
      </c>
      <c r="R29" s="111">
        <f>Pachaug!C29</f>
        <v>0</v>
      </c>
      <c r="S29" s="112" t="str">
        <f>Pachaug!D29</f>
        <v>X</v>
      </c>
      <c r="T29" s="113">
        <f>Pachaug!N29</f>
        <v>0</v>
      </c>
      <c r="U29" s="21"/>
      <c r="V29" s="3">
        <v>10</v>
      </c>
      <c r="W29" s="3" t="s">
        <v>81</v>
      </c>
      <c r="X29" s="13" t="s">
        <v>110</v>
      </c>
      <c r="Y29" s="14">
        <v>1.01</v>
      </c>
      <c r="Z29" s="21"/>
      <c r="AA29" s="12">
        <f t="shared" si="2"/>
        <v>0</v>
      </c>
      <c r="AB29" s="5" t="str">
        <f t="shared" si="3"/>
        <v/>
      </c>
      <c r="AC29" s="5" t="s">
        <v>49</v>
      </c>
      <c r="AD29" s="3">
        <v>10</v>
      </c>
      <c r="AE29" s="11">
        <v>0</v>
      </c>
      <c r="AF29" s="6"/>
    </row>
    <row r="30" spans="1:34" ht="11.15" customHeight="1" x14ac:dyDescent="0.2">
      <c r="A30" s="6"/>
      <c r="B30" s="15" t="s">
        <v>57</v>
      </c>
      <c r="C30" s="16" t="s">
        <v>62</v>
      </c>
      <c r="D30" s="17" t="s">
        <v>58</v>
      </c>
      <c r="E30" s="17">
        <v>1</v>
      </c>
      <c r="F30" s="6"/>
      <c r="G30" s="6"/>
      <c r="H30" s="17" t="s">
        <v>32</v>
      </c>
      <c r="I30" s="16" t="str">
        <f>'CT River'!Q31</f>
        <v>No Data</v>
      </c>
      <c r="J30" s="24"/>
      <c r="K30" s="6"/>
      <c r="L30" s="22"/>
      <c r="M30" s="22"/>
      <c r="N30" s="6"/>
      <c r="O30" s="6"/>
      <c r="Q30" s="6"/>
      <c r="R30" s="15" t="s">
        <v>57</v>
      </c>
      <c r="S30" s="16" t="s">
        <v>68</v>
      </c>
      <c r="T30" s="17" t="s">
        <v>58</v>
      </c>
      <c r="U30" s="17">
        <v>5</v>
      </c>
      <c r="V30" s="6"/>
      <c r="W30" s="6"/>
      <c r="X30" s="17" t="s">
        <v>32</v>
      </c>
      <c r="Y30" s="16">
        <f>Pachaug!Q31</f>
        <v>0.94299999999999995</v>
      </c>
      <c r="Z30" s="6"/>
      <c r="AA30" s="6"/>
      <c r="AB30" s="6"/>
      <c r="AC30" s="6"/>
      <c r="AD30" s="6"/>
      <c r="AE30" s="6"/>
      <c r="AF30" s="6"/>
      <c r="AG30" s="6"/>
      <c r="AH30" s="6"/>
    </row>
    <row r="31" spans="1:34" s="6" customFormat="1" ht="11.15" customHeight="1" x14ac:dyDescent="0.2">
      <c r="L31" s="22"/>
      <c r="M31" s="22"/>
      <c r="S31" s="23"/>
    </row>
    <row r="32" spans="1:34" ht="11.15" customHeight="1" x14ac:dyDescent="0.2">
      <c r="A32" s="159" t="str">
        <f>YTD!L16</f>
        <v>Lilly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7" t="s">
        <v>51</v>
      </c>
      <c r="N32" s="7" t="s">
        <v>52</v>
      </c>
      <c r="O32" s="7" t="s">
        <v>51</v>
      </c>
      <c r="Q32" s="159" t="str">
        <f>YTD!L20</f>
        <v>Beach</v>
      </c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7" t="s">
        <v>51</v>
      </c>
      <c r="AD32" s="7" t="s">
        <v>52</v>
      </c>
      <c r="AE32" s="7" t="s">
        <v>51</v>
      </c>
      <c r="AF32" s="6"/>
    </row>
    <row r="33" spans="1:32" ht="11.15" customHeight="1" x14ac:dyDescent="0.2">
      <c r="A33" s="8" t="s">
        <v>48</v>
      </c>
      <c r="B33" s="8" t="s">
        <v>46</v>
      </c>
      <c r="C33" s="8" t="s">
        <v>0</v>
      </c>
      <c r="D33" s="4" t="s">
        <v>47</v>
      </c>
      <c r="E33" s="19"/>
      <c r="F33" s="4" t="s">
        <v>48</v>
      </c>
      <c r="G33" s="8" t="s">
        <v>46</v>
      </c>
      <c r="H33" s="8" t="s">
        <v>0</v>
      </c>
      <c r="I33" s="4" t="s">
        <v>47</v>
      </c>
      <c r="J33" s="19"/>
      <c r="K33" s="4" t="s">
        <v>8</v>
      </c>
      <c r="L33" s="9" t="s">
        <v>50</v>
      </c>
      <c r="M33" s="8" t="s">
        <v>50</v>
      </c>
      <c r="N33" s="8" t="s">
        <v>48</v>
      </c>
      <c r="O33" s="8" t="s">
        <v>53</v>
      </c>
      <c r="Q33" s="8" t="s">
        <v>48</v>
      </c>
      <c r="R33" s="8" t="s">
        <v>46</v>
      </c>
      <c r="S33" s="8" t="s">
        <v>0</v>
      </c>
      <c r="T33" s="4" t="s">
        <v>47</v>
      </c>
      <c r="U33" s="19"/>
      <c r="V33" s="4" t="s">
        <v>48</v>
      </c>
      <c r="W33" s="8" t="s">
        <v>46</v>
      </c>
      <c r="X33" s="8" t="s">
        <v>0</v>
      </c>
      <c r="Y33" s="4" t="s">
        <v>47</v>
      </c>
      <c r="Z33" s="19"/>
      <c r="AA33" s="4" t="s">
        <v>8</v>
      </c>
      <c r="AB33" s="9" t="s">
        <v>50</v>
      </c>
      <c r="AC33" s="8" t="s">
        <v>50</v>
      </c>
      <c r="AD33" s="8" t="s">
        <v>48</v>
      </c>
      <c r="AE33" s="8" t="s">
        <v>53</v>
      </c>
      <c r="AF33" s="6"/>
    </row>
    <row r="34" spans="1:32" ht="11.15" customHeight="1" x14ac:dyDescent="0.2">
      <c r="A34" s="111">
        <f>Lilly!B4</f>
        <v>1</v>
      </c>
      <c r="B34" s="111" t="str">
        <f>Lilly!C4</f>
        <v>N</v>
      </c>
      <c r="C34" s="10" t="str">
        <f>Lilly!D4</f>
        <v>Armand</v>
      </c>
      <c r="D34" s="114">
        <f>Lilly!N4</f>
        <v>7.68</v>
      </c>
      <c r="E34" s="20"/>
      <c r="F34" s="3">
        <v>0</v>
      </c>
      <c r="G34" s="3">
        <v>0</v>
      </c>
      <c r="H34" s="10" t="s">
        <v>37</v>
      </c>
      <c r="I34" s="11">
        <v>0</v>
      </c>
      <c r="J34" s="20"/>
      <c r="K34" s="12">
        <f>IF(F34=20,0,IF(F34=F35,I34+I35,IF(G34="Y",I34+I$60,0)))</f>
        <v>0</v>
      </c>
      <c r="L34" s="5" t="str">
        <f>IF(K34&gt;0,RANK(K34,K$34:K$59,0),"")</f>
        <v/>
      </c>
      <c r="M34" s="5">
        <v>1</v>
      </c>
      <c r="N34" s="3">
        <v>2</v>
      </c>
      <c r="O34" s="11">
        <v>14.55</v>
      </c>
      <c r="Q34" s="111">
        <f>Beach!B4</f>
        <v>1</v>
      </c>
      <c r="R34" s="111" t="str">
        <f>Beach!C4</f>
        <v>N</v>
      </c>
      <c r="S34" s="112" t="str">
        <f>Beach!D4</f>
        <v>Armand</v>
      </c>
      <c r="T34" s="113">
        <f>Beach!N4</f>
        <v>1.63</v>
      </c>
      <c r="U34" s="20"/>
      <c r="V34" s="3">
        <v>0</v>
      </c>
      <c r="W34" s="3" t="s">
        <v>81</v>
      </c>
      <c r="X34" s="10" t="s">
        <v>108</v>
      </c>
      <c r="Y34" s="11">
        <v>0</v>
      </c>
      <c r="Z34" s="20"/>
      <c r="AA34" s="12">
        <f>IF(V34=20,0,IF(V34=V35,Y34+Y35,IF(W34="Y",Y34+Y$60,0)))</f>
        <v>0</v>
      </c>
      <c r="AB34" s="5" t="str">
        <f>IF(AA34&gt;0,RANK(AA34,AA$34:AA$59,0),"")</f>
        <v/>
      </c>
      <c r="AC34" s="5">
        <v>1</v>
      </c>
      <c r="AD34" s="3">
        <v>2</v>
      </c>
      <c r="AE34" s="11">
        <v>9.0100000000000016</v>
      </c>
      <c r="AF34" s="6"/>
    </row>
    <row r="35" spans="1:32" ht="11.15" customHeight="1" x14ac:dyDescent="0.2">
      <c r="A35" s="111">
        <f>Lilly!B5</f>
        <v>2</v>
      </c>
      <c r="B35" s="111" t="str">
        <f>Lilly!C5</f>
        <v>N</v>
      </c>
      <c r="C35" s="10" t="str">
        <f>Lilly!D5</f>
        <v>Dean</v>
      </c>
      <c r="D35" s="114">
        <f>Lilly!N5</f>
        <v>11.43</v>
      </c>
      <c r="E35" s="20"/>
      <c r="F35" s="3">
        <v>0</v>
      </c>
      <c r="G35" s="3">
        <v>0</v>
      </c>
      <c r="H35" s="10" t="s">
        <v>37</v>
      </c>
      <c r="I35" s="11">
        <v>0</v>
      </c>
      <c r="J35" s="20"/>
      <c r="K35" s="12">
        <f t="shared" ref="K35:K59" si="4">IF(F35=20,0,IF(F35=F36,I35+I36,IF(G35="Y",I35+I$60,0)))</f>
        <v>0</v>
      </c>
      <c r="L35" s="5" t="str">
        <f t="shared" ref="L35:L59" si="5">IF(K35&gt;0,RANK(K35,K$34:K$59,0),"")</f>
        <v/>
      </c>
      <c r="M35" s="5">
        <v>2</v>
      </c>
      <c r="N35" s="3">
        <v>1</v>
      </c>
      <c r="O35" s="11">
        <v>13.739999999999998</v>
      </c>
      <c r="Q35" s="111">
        <f>Beach!B5</f>
        <v>2</v>
      </c>
      <c r="R35" s="111" t="str">
        <f>Beach!C5</f>
        <v>N</v>
      </c>
      <c r="S35" s="112" t="str">
        <f>Beach!D5</f>
        <v>Dean</v>
      </c>
      <c r="T35" s="113">
        <f>Beach!N5</f>
        <v>4.4400000000000004</v>
      </c>
      <c r="U35" s="20"/>
      <c r="V35" s="3">
        <v>0</v>
      </c>
      <c r="W35" s="3">
        <v>0</v>
      </c>
      <c r="X35" s="10" t="s">
        <v>37</v>
      </c>
      <c r="Y35" s="11">
        <v>0</v>
      </c>
      <c r="Z35" s="20"/>
      <c r="AA35" s="12">
        <f t="shared" ref="AA35:AA59" si="6">IF(V35=20,0,IF(V35=V36,Y35+Y36,IF(W35="Y",Y35+$Y$60,0)))</f>
        <v>0</v>
      </c>
      <c r="AB35" s="5" t="str">
        <f t="shared" ref="AB35:AB59" si="7">IF(AA35&gt;0,RANK(AA35,AA$34:AA$59,0),"")</f>
        <v/>
      </c>
      <c r="AC35" s="5">
        <v>2</v>
      </c>
      <c r="AD35" s="3">
        <v>10</v>
      </c>
      <c r="AE35" s="11">
        <v>3.69</v>
      </c>
      <c r="AF35" s="6"/>
    </row>
    <row r="36" spans="1:32" ht="11.15" customHeight="1" x14ac:dyDescent="0.2">
      <c r="A36" s="111">
        <f>Lilly!B6</f>
        <v>3</v>
      </c>
      <c r="B36" s="111" t="str">
        <f>Lilly!C6</f>
        <v>N</v>
      </c>
      <c r="C36" s="10" t="str">
        <f>Lilly!D6</f>
        <v>Jack</v>
      </c>
      <c r="D36" s="114">
        <f>Lilly!N6</f>
        <v>5.92</v>
      </c>
      <c r="E36" s="20"/>
      <c r="F36" s="3">
        <v>0</v>
      </c>
      <c r="G36" s="3">
        <v>0</v>
      </c>
      <c r="H36" s="10" t="s">
        <v>37</v>
      </c>
      <c r="I36" s="11">
        <v>0</v>
      </c>
      <c r="J36" s="20"/>
      <c r="K36" s="12">
        <f t="shared" si="4"/>
        <v>0</v>
      </c>
      <c r="L36" s="5" t="str">
        <f t="shared" si="5"/>
        <v/>
      </c>
      <c r="M36" s="5">
        <v>3</v>
      </c>
      <c r="N36" s="3">
        <v>10</v>
      </c>
      <c r="O36" s="11">
        <v>13.25</v>
      </c>
      <c r="Q36" s="111">
        <f>Beach!B6</f>
        <v>3</v>
      </c>
      <c r="R36" s="111" t="str">
        <f>Beach!C6</f>
        <v>N</v>
      </c>
      <c r="S36" s="112" t="str">
        <f>Beach!D6</f>
        <v>Jack</v>
      </c>
      <c r="T36" s="113">
        <f>Beach!N6</f>
        <v>0.63</v>
      </c>
      <c r="U36" s="20"/>
      <c r="V36" s="3">
        <v>0</v>
      </c>
      <c r="W36" s="3">
        <v>0</v>
      </c>
      <c r="X36" s="10" t="s">
        <v>37</v>
      </c>
      <c r="Y36" s="11">
        <v>0</v>
      </c>
      <c r="Z36" s="20"/>
      <c r="AA36" s="12">
        <f t="shared" si="6"/>
        <v>0</v>
      </c>
      <c r="AB36" s="5" t="str">
        <f t="shared" si="7"/>
        <v/>
      </c>
      <c r="AC36" s="5">
        <v>3</v>
      </c>
      <c r="AD36" s="3">
        <v>1</v>
      </c>
      <c r="AE36" s="11">
        <v>2.69</v>
      </c>
      <c r="AF36" s="6"/>
    </row>
    <row r="37" spans="1:32" ht="11.15" customHeight="1" x14ac:dyDescent="0.2">
      <c r="A37" s="111">
        <f>Lilly!B7</f>
        <v>4</v>
      </c>
      <c r="B37" s="111" t="str">
        <f>Lilly!C7</f>
        <v>N</v>
      </c>
      <c r="C37" s="10" t="str">
        <f>Lilly!D7</f>
        <v>Jason</v>
      </c>
      <c r="D37" s="114">
        <f>Lilly!N7</f>
        <v>11.93</v>
      </c>
      <c r="E37" s="20"/>
      <c r="F37" s="3">
        <v>0</v>
      </c>
      <c r="G37" s="3">
        <v>0</v>
      </c>
      <c r="H37" s="10" t="s">
        <v>37</v>
      </c>
      <c r="I37" s="11">
        <v>0</v>
      </c>
      <c r="J37" s="20"/>
      <c r="K37" s="12">
        <f t="shared" si="4"/>
        <v>0</v>
      </c>
      <c r="L37" s="5" t="str">
        <f t="shared" si="5"/>
        <v/>
      </c>
      <c r="M37" s="5">
        <v>4</v>
      </c>
      <c r="N37" s="3">
        <v>4</v>
      </c>
      <c r="O37" s="11">
        <v>12.68</v>
      </c>
      <c r="Q37" s="111">
        <f>Beach!B7</f>
        <v>4</v>
      </c>
      <c r="R37" s="111" t="str">
        <f>Beach!C7</f>
        <v>Y</v>
      </c>
      <c r="S37" s="112" t="str">
        <f>Beach!D7</f>
        <v>Jason</v>
      </c>
      <c r="T37" s="113">
        <f>Beach!N7</f>
        <v>1.38</v>
      </c>
      <c r="U37" s="20"/>
      <c r="V37" s="3">
        <v>0</v>
      </c>
      <c r="W37" s="3">
        <v>0</v>
      </c>
      <c r="X37" s="10" t="s">
        <v>37</v>
      </c>
      <c r="Y37" s="11">
        <v>0</v>
      </c>
      <c r="Z37" s="20"/>
      <c r="AA37" s="12">
        <f t="shared" si="6"/>
        <v>0</v>
      </c>
      <c r="AB37" s="5" t="str">
        <f t="shared" si="7"/>
        <v/>
      </c>
      <c r="AC37" s="5">
        <v>4</v>
      </c>
      <c r="AD37" s="3">
        <v>4</v>
      </c>
      <c r="AE37" s="11">
        <v>2.5149999999999997</v>
      </c>
      <c r="AF37" s="6"/>
    </row>
    <row r="38" spans="1:32" ht="11.15" customHeight="1" x14ac:dyDescent="0.2">
      <c r="A38" s="111">
        <f>Lilly!B8</f>
        <v>5</v>
      </c>
      <c r="B38" s="111" t="str">
        <f>Lilly!C8</f>
        <v>N</v>
      </c>
      <c r="C38" s="10" t="str">
        <f>Lilly!D8</f>
        <v>Kevin</v>
      </c>
      <c r="D38" s="114">
        <f>Lilly!N8</f>
        <v>12.18</v>
      </c>
      <c r="E38" s="20"/>
      <c r="F38" s="3">
        <v>1</v>
      </c>
      <c r="G38" s="3" t="s">
        <v>81</v>
      </c>
      <c r="H38" s="10" t="s">
        <v>94</v>
      </c>
      <c r="I38" s="11">
        <v>7.68</v>
      </c>
      <c r="J38" s="20"/>
      <c r="K38" s="12">
        <f t="shared" si="4"/>
        <v>13.739999999999998</v>
      </c>
      <c r="L38" s="5">
        <f t="shared" si="5"/>
        <v>2</v>
      </c>
      <c r="M38" s="5">
        <v>5</v>
      </c>
      <c r="N38" s="3">
        <v>5</v>
      </c>
      <c r="O38" s="11">
        <v>12.18</v>
      </c>
      <c r="Q38" s="111">
        <f>Beach!B8</f>
        <v>5</v>
      </c>
      <c r="R38" s="111" t="str">
        <f>Beach!C8</f>
        <v>N</v>
      </c>
      <c r="S38" s="112" t="str">
        <f>Beach!D8</f>
        <v>Kevin</v>
      </c>
      <c r="T38" s="113">
        <f>Beach!N8</f>
        <v>0.88</v>
      </c>
      <c r="U38" s="20"/>
      <c r="V38" s="3">
        <v>0</v>
      </c>
      <c r="W38" s="3">
        <v>0</v>
      </c>
      <c r="X38" s="10" t="s">
        <v>37</v>
      </c>
      <c r="Y38" s="11">
        <v>0</v>
      </c>
      <c r="Z38" s="20"/>
      <c r="AA38" s="12">
        <f t="shared" si="6"/>
        <v>0</v>
      </c>
      <c r="AB38" s="5" t="str">
        <f t="shared" si="7"/>
        <v/>
      </c>
      <c r="AC38" s="5">
        <v>5</v>
      </c>
      <c r="AD38" s="3">
        <v>3</v>
      </c>
      <c r="AE38" s="11">
        <v>1.8199999999999998</v>
      </c>
      <c r="AF38" s="6"/>
    </row>
    <row r="39" spans="1:32" ht="11.15" customHeight="1" x14ac:dyDescent="0.2">
      <c r="A39" s="111">
        <f>Lilly!B9</f>
        <v>6</v>
      </c>
      <c r="B39" s="111" t="str">
        <f>Lilly!C9</f>
        <v>N</v>
      </c>
      <c r="C39" s="10" t="str">
        <f>Lilly!D9</f>
        <v>Morrie</v>
      </c>
      <c r="D39" s="114">
        <f>Lilly!N9</f>
        <v>9.06</v>
      </c>
      <c r="E39" s="20"/>
      <c r="F39" s="3">
        <v>1</v>
      </c>
      <c r="G39" s="3" t="s">
        <v>81</v>
      </c>
      <c r="H39" s="10" t="s">
        <v>93</v>
      </c>
      <c r="I39" s="11">
        <v>6.06</v>
      </c>
      <c r="J39" s="20"/>
      <c r="K39" s="12">
        <f t="shared" si="4"/>
        <v>0</v>
      </c>
      <c r="L39" s="5" t="str">
        <f t="shared" si="5"/>
        <v/>
      </c>
      <c r="M39" s="5">
        <v>6</v>
      </c>
      <c r="N39" s="3">
        <v>9</v>
      </c>
      <c r="O39" s="11">
        <v>11.75</v>
      </c>
      <c r="Q39" s="111">
        <f>Beach!B9</f>
        <v>6</v>
      </c>
      <c r="R39" s="111" t="str">
        <f>Beach!C9</f>
        <v>N</v>
      </c>
      <c r="S39" s="112" t="str">
        <f>Beach!D9</f>
        <v>Morrie</v>
      </c>
      <c r="T39" s="113">
        <f>Beach!N9</f>
        <v>0.76</v>
      </c>
      <c r="U39" s="20"/>
      <c r="V39" s="3">
        <v>1</v>
      </c>
      <c r="W39" s="3" t="s">
        <v>81</v>
      </c>
      <c r="X39" s="10" t="s">
        <v>94</v>
      </c>
      <c r="Y39" s="11">
        <v>1.63</v>
      </c>
      <c r="Z39" s="20"/>
      <c r="AA39" s="12">
        <f t="shared" si="6"/>
        <v>2.69</v>
      </c>
      <c r="AB39" s="5">
        <f t="shared" si="7"/>
        <v>3</v>
      </c>
      <c r="AC39" s="5">
        <v>6</v>
      </c>
      <c r="AD39" s="3">
        <v>5</v>
      </c>
      <c r="AE39" s="11">
        <v>1.6400000000000001</v>
      </c>
      <c r="AF39" s="6"/>
    </row>
    <row r="40" spans="1:32" ht="11.15" customHeight="1" x14ac:dyDescent="0.2">
      <c r="A40" s="111">
        <f>Lilly!B10</f>
        <v>7</v>
      </c>
      <c r="B40" s="111" t="str">
        <f>Lilly!C10</f>
        <v>Y</v>
      </c>
      <c r="C40" s="10" t="str">
        <f>Lilly!D10</f>
        <v>Rich B</v>
      </c>
      <c r="D40" s="114">
        <f>Lilly!N10</f>
        <v>1</v>
      </c>
      <c r="E40" s="20"/>
      <c r="F40" s="3">
        <v>2</v>
      </c>
      <c r="G40" s="3" t="s">
        <v>81</v>
      </c>
      <c r="H40" s="10" t="s">
        <v>85</v>
      </c>
      <c r="I40" s="11">
        <v>11.43</v>
      </c>
      <c r="J40" s="20"/>
      <c r="K40" s="12">
        <f t="shared" si="4"/>
        <v>14.55</v>
      </c>
      <c r="L40" s="5">
        <f t="shared" si="5"/>
        <v>1</v>
      </c>
      <c r="M40" s="5">
        <v>7</v>
      </c>
      <c r="N40" s="3">
        <v>6</v>
      </c>
      <c r="O40" s="11">
        <v>11.620000000000001</v>
      </c>
      <c r="Q40" s="111">
        <f>Beach!B10</f>
        <v>7</v>
      </c>
      <c r="R40" s="111" t="str">
        <f>Beach!C10</f>
        <v>N</v>
      </c>
      <c r="S40" s="112" t="str">
        <f>Beach!D10</f>
        <v>Rich B</v>
      </c>
      <c r="T40" s="113">
        <f>Beach!N10</f>
        <v>0</v>
      </c>
      <c r="U40" s="20"/>
      <c r="V40" s="3">
        <v>1</v>
      </c>
      <c r="W40" s="3" t="s">
        <v>81</v>
      </c>
      <c r="X40" s="10" t="s">
        <v>90</v>
      </c>
      <c r="Y40" s="11">
        <v>1.06</v>
      </c>
      <c r="Z40" s="20"/>
      <c r="AA40" s="12">
        <f t="shared" si="6"/>
        <v>0</v>
      </c>
      <c r="AB40" s="5" t="str">
        <f t="shared" si="7"/>
        <v/>
      </c>
      <c r="AC40" s="5">
        <v>7</v>
      </c>
      <c r="AD40" s="3">
        <v>6</v>
      </c>
      <c r="AE40" s="11">
        <v>1.58</v>
      </c>
      <c r="AF40" s="6"/>
    </row>
    <row r="41" spans="1:32" ht="11.15" customHeight="1" x14ac:dyDescent="0.2">
      <c r="A41" s="111">
        <f>Lilly!B11</f>
        <v>8</v>
      </c>
      <c r="B41" s="111" t="str">
        <f>Lilly!C11</f>
        <v>N</v>
      </c>
      <c r="C41" s="10" t="str">
        <f>Lilly!D11</f>
        <v>Scott</v>
      </c>
      <c r="D41" s="114">
        <f>Lilly!N11</f>
        <v>7.62</v>
      </c>
      <c r="E41" s="20"/>
      <c r="F41" s="3">
        <v>2</v>
      </c>
      <c r="G41" s="3" t="s">
        <v>81</v>
      </c>
      <c r="H41" s="10" t="s">
        <v>109</v>
      </c>
      <c r="I41" s="11">
        <v>3.12</v>
      </c>
      <c r="J41" s="20"/>
      <c r="K41" s="12">
        <f t="shared" si="4"/>
        <v>0</v>
      </c>
      <c r="L41" s="5" t="str">
        <f t="shared" si="5"/>
        <v/>
      </c>
      <c r="M41" s="5">
        <v>8</v>
      </c>
      <c r="N41" s="3">
        <v>11</v>
      </c>
      <c r="O41" s="11">
        <v>11.5</v>
      </c>
      <c r="Q41" s="111">
        <f>Beach!B11</f>
        <v>8</v>
      </c>
      <c r="R41" s="111" t="str">
        <f>Beach!C11</f>
        <v>N</v>
      </c>
      <c r="S41" s="112" t="str">
        <f>Beach!D11</f>
        <v>Scott</v>
      </c>
      <c r="T41" s="113">
        <f>Beach!N11</f>
        <v>0.82</v>
      </c>
      <c r="U41" s="20"/>
      <c r="V41" s="3">
        <v>2</v>
      </c>
      <c r="W41" s="3" t="s">
        <v>81</v>
      </c>
      <c r="X41" s="10" t="s">
        <v>85</v>
      </c>
      <c r="Y41" s="11">
        <v>4.4400000000000004</v>
      </c>
      <c r="Z41" s="20"/>
      <c r="AA41" s="12">
        <f t="shared" si="6"/>
        <v>9.0100000000000016</v>
      </c>
      <c r="AB41" s="5">
        <f t="shared" si="7"/>
        <v>1</v>
      </c>
      <c r="AC41" s="5">
        <v>7</v>
      </c>
      <c r="AD41" s="3">
        <v>8</v>
      </c>
      <c r="AE41" s="11">
        <v>1.58</v>
      </c>
      <c r="AF41" s="6"/>
    </row>
    <row r="42" spans="1:32" ht="11.15" customHeight="1" x14ac:dyDescent="0.2">
      <c r="A42" s="111">
        <f>Lilly!B12</f>
        <v>9</v>
      </c>
      <c r="B42" s="111" t="str">
        <f>Lilly!C12</f>
        <v>N</v>
      </c>
      <c r="C42" s="10" t="str">
        <f>Lilly!D12</f>
        <v>Steve D</v>
      </c>
      <c r="D42" s="114">
        <f>Lilly!N12</f>
        <v>10.75</v>
      </c>
      <c r="E42" s="20"/>
      <c r="F42" s="3">
        <v>3</v>
      </c>
      <c r="G42" s="3" t="s">
        <v>81</v>
      </c>
      <c r="H42" s="10" t="s">
        <v>91</v>
      </c>
      <c r="I42" s="11">
        <v>5.92</v>
      </c>
      <c r="J42" s="20"/>
      <c r="K42" s="12">
        <f t="shared" si="4"/>
        <v>7.85</v>
      </c>
      <c r="L42" s="5">
        <f t="shared" si="5"/>
        <v>10</v>
      </c>
      <c r="M42" s="5">
        <v>9</v>
      </c>
      <c r="N42" s="3">
        <v>8</v>
      </c>
      <c r="O42" s="11">
        <v>8.5500000000000007</v>
      </c>
      <c r="Q42" s="111">
        <f>Beach!B12</f>
        <v>9</v>
      </c>
      <c r="R42" s="111" t="str">
        <f>Beach!C12</f>
        <v>N</v>
      </c>
      <c r="S42" s="112" t="str">
        <f>Beach!D12</f>
        <v>Steve D</v>
      </c>
      <c r="T42" s="113">
        <f>Beach!N12</f>
        <v>0</v>
      </c>
      <c r="U42" s="20"/>
      <c r="V42" s="3">
        <v>2</v>
      </c>
      <c r="W42" s="3" t="s">
        <v>81</v>
      </c>
      <c r="X42" s="10" t="s">
        <v>93</v>
      </c>
      <c r="Y42" s="11">
        <v>4.57</v>
      </c>
      <c r="Z42" s="20"/>
      <c r="AA42" s="12">
        <f t="shared" si="6"/>
        <v>0</v>
      </c>
      <c r="AB42" s="5" t="str">
        <f t="shared" si="7"/>
        <v/>
      </c>
      <c r="AC42" s="5">
        <v>9</v>
      </c>
      <c r="AD42" s="3">
        <v>11</v>
      </c>
      <c r="AE42" s="11">
        <v>1</v>
      </c>
      <c r="AF42" s="6"/>
    </row>
    <row r="43" spans="1:32" ht="11.15" customHeight="1" x14ac:dyDescent="0.2">
      <c r="A43" s="111">
        <f>Lilly!B13</f>
        <v>10</v>
      </c>
      <c r="B43" s="111" t="str">
        <f>Lilly!C13</f>
        <v>N</v>
      </c>
      <c r="C43" s="10" t="str">
        <f>Lilly!D13</f>
        <v>Steve S</v>
      </c>
      <c r="D43" s="114">
        <f>Lilly!N13</f>
        <v>0</v>
      </c>
      <c r="E43" s="20"/>
      <c r="F43" s="3">
        <v>3</v>
      </c>
      <c r="G43" s="3" t="s">
        <v>81</v>
      </c>
      <c r="H43" s="10" t="s">
        <v>108</v>
      </c>
      <c r="I43" s="11">
        <v>1.93</v>
      </c>
      <c r="J43" s="20"/>
      <c r="K43" s="12">
        <f t="shared" si="4"/>
        <v>0</v>
      </c>
      <c r="L43" s="5" t="str">
        <f t="shared" si="5"/>
        <v/>
      </c>
      <c r="M43" s="5">
        <v>10</v>
      </c>
      <c r="N43" s="3">
        <v>3</v>
      </c>
      <c r="O43" s="11">
        <v>7.85</v>
      </c>
      <c r="Q43" s="111">
        <f>Beach!B13</f>
        <v>10</v>
      </c>
      <c r="R43" s="111" t="str">
        <f>Beach!C13</f>
        <v>N</v>
      </c>
      <c r="S43" s="112" t="str">
        <f>Beach!D13</f>
        <v>Steve S</v>
      </c>
      <c r="T43" s="113">
        <f>Beach!N13</f>
        <v>1.5</v>
      </c>
      <c r="U43" s="20"/>
      <c r="V43" s="3">
        <v>3</v>
      </c>
      <c r="W43" s="3" t="s">
        <v>81</v>
      </c>
      <c r="X43" s="10" t="s">
        <v>91</v>
      </c>
      <c r="Y43" s="11">
        <v>0.63</v>
      </c>
      <c r="Z43" s="20"/>
      <c r="AA43" s="12">
        <f t="shared" si="6"/>
        <v>1.8199999999999998</v>
      </c>
      <c r="AB43" s="5">
        <f t="shared" si="7"/>
        <v>5</v>
      </c>
      <c r="AC43" s="5" t="s">
        <v>49</v>
      </c>
      <c r="AD43" s="3">
        <v>0</v>
      </c>
      <c r="AE43" s="11">
        <v>0</v>
      </c>
      <c r="AF43" s="6"/>
    </row>
    <row r="44" spans="1:32" ht="11.15" customHeight="1" x14ac:dyDescent="0.2">
      <c r="A44" s="111">
        <f>Lilly!B14</f>
        <v>11</v>
      </c>
      <c r="B44" s="111" t="str">
        <f>Lilly!C14</f>
        <v>N</v>
      </c>
      <c r="C44" s="10" t="str">
        <f>Lilly!D14</f>
        <v>Tom O</v>
      </c>
      <c r="D44" s="114">
        <f>Lilly!N14</f>
        <v>4.25</v>
      </c>
      <c r="E44" s="20"/>
      <c r="F44" s="3">
        <v>4</v>
      </c>
      <c r="G44" s="3" t="s">
        <v>81</v>
      </c>
      <c r="H44" s="10" t="s">
        <v>84</v>
      </c>
      <c r="I44" s="11">
        <v>11.93</v>
      </c>
      <c r="J44" s="20"/>
      <c r="K44" s="12">
        <f t="shared" si="4"/>
        <v>12.68</v>
      </c>
      <c r="L44" s="5">
        <f t="shared" si="5"/>
        <v>4</v>
      </c>
      <c r="M44" s="5">
        <v>11</v>
      </c>
      <c r="N44" s="3">
        <v>7</v>
      </c>
      <c r="O44" s="11">
        <v>4.8469999999999995</v>
      </c>
      <c r="Q44" s="111">
        <f>Beach!B14</f>
        <v>11</v>
      </c>
      <c r="R44" s="111" t="str">
        <f>Beach!C14</f>
        <v>N</v>
      </c>
      <c r="S44" s="112" t="str">
        <f>Beach!D14</f>
        <v>Tom O</v>
      </c>
      <c r="T44" s="113">
        <f>Beach!N14</f>
        <v>1</v>
      </c>
      <c r="U44" s="20"/>
      <c r="V44" s="3">
        <v>3</v>
      </c>
      <c r="W44" s="3" t="s">
        <v>81</v>
      </c>
      <c r="X44" s="10" t="s">
        <v>109</v>
      </c>
      <c r="Y44" s="11">
        <v>1.19</v>
      </c>
      <c r="Z44" s="20"/>
      <c r="AA44" s="12">
        <f t="shared" si="6"/>
        <v>0</v>
      </c>
      <c r="AB44" s="5" t="str">
        <f t="shared" si="7"/>
        <v/>
      </c>
      <c r="AC44" s="5" t="s">
        <v>49</v>
      </c>
      <c r="AD44" s="3">
        <v>0</v>
      </c>
      <c r="AE44" s="11">
        <v>0</v>
      </c>
      <c r="AF44" s="6"/>
    </row>
    <row r="45" spans="1:32" ht="11.15" customHeight="1" x14ac:dyDescent="0.2">
      <c r="A45" s="111">
        <f>Lilly!B15</f>
        <v>10</v>
      </c>
      <c r="B45" s="111" t="str">
        <f>Lilly!C15</f>
        <v>N</v>
      </c>
      <c r="C45" s="10" t="str">
        <f>Lilly!D15</f>
        <v>Ryan</v>
      </c>
      <c r="D45" s="114">
        <f>Lilly!N15</f>
        <v>13.25</v>
      </c>
      <c r="E45" s="20"/>
      <c r="F45" s="3">
        <v>4</v>
      </c>
      <c r="G45" s="3" t="s">
        <v>81</v>
      </c>
      <c r="H45" s="10" t="s">
        <v>110</v>
      </c>
      <c r="I45" s="11">
        <v>0.75</v>
      </c>
      <c r="J45" s="20"/>
      <c r="K45" s="12">
        <f t="shared" si="4"/>
        <v>0</v>
      </c>
      <c r="L45" s="5" t="str">
        <f t="shared" si="5"/>
        <v/>
      </c>
      <c r="M45" s="5" t="s">
        <v>49</v>
      </c>
      <c r="N45" s="3">
        <v>0</v>
      </c>
      <c r="O45" s="11">
        <v>0</v>
      </c>
      <c r="Q45" s="111">
        <f>Beach!B15</f>
        <v>11</v>
      </c>
      <c r="R45" s="111" t="str">
        <f>Beach!C15</f>
        <v>N</v>
      </c>
      <c r="S45" s="112" t="str">
        <f>Beach!D15</f>
        <v>Ryan</v>
      </c>
      <c r="T45" s="113">
        <f>Beach!N15</f>
        <v>0</v>
      </c>
      <c r="U45" s="20"/>
      <c r="V45" s="3">
        <v>4</v>
      </c>
      <c r="W45" s="3" t="s">
        <v>82</v>
      </c>
      <c r="X45" s="10" t="s">
        <v>84</v>
      </c>
      <c r="Y45" s="11">
        <v>1.38</v>
      </c>
      <c r="Z45" s="20"/>
      <c r="AA45" s="12">
        <f t="shared" si="6"/>
        <v>2.5149999999999997</v>
      </c>
      <c r="AB45" s="5">
        <f t="shared" si="7"/>
        <v>4</v>
      </c>
      <c r="AC45" s="5" t="s">
        <v>49</v>
      </c>
      <c r="AD45" s="3">
        <v>0</v>
      </c>
      <c r="AE45" s="11">
        <v>0</v>
      </c>
      <c r="AF45" s="6"/>
    </row>
    <row r="46" spans="1:32" ht="11.15" customHeight="1" x14ac:dyDescent="0.2">
      <c r="A46" s="111" t="str">
        <f>Lilly!B16</f>
        <v xml:space="preserve"> </v>
      </c>
      <c r="B46" s="111" t="str">
        <f>Lilly!C16</f>
        <v>N</v>
      </c>
      <c r="C46" s="10" t="str">
        <f>Lilly!D16</f>
        <v>Jim</v>
      </c>
      <c r="D46" s="114">
        <f>Lilly!N16</f>
        <v>0</v>
      </c>
      <c r="E46" s="20"/>
      <c r="F46" s="3">
        <v>5</v>
      </c>
      <c r="G46" s="3" t="s">
        <v>81</v>
      </c>
      <c r="H46" s="10" t="s">
        <v>83</v>
      </c>
      <c r="I46" s="11">
        <v>12.18</v>
      </c>
      <c r="J46" s="20"/>
      <c r="K46" s="12">
        <f t="shared" si="4"/>
        <v>12.18</v>
      </c>
      <c r="L46" s="5">
        <f t="shared" si="5"/>
        <v>5</v>
      </c>
      <c r="M46" s="5" t="s">
        <v>49</v>
      </c>
      <c r="N46" s="3">
        <v>0</v>
      </c>
      <c r="O46" s="11">
        <v>0</v>
      </c>
      <c r="Q46" s="111">
        <f>Beach!B16</f>
        <v>8</v>
      </c>
      <c r="R46" s="111" t="str">
        <f>Beach!C16</f>
        <v>N</v>
      </c>
      <c r="S46" s="112" t="str">
        <f>Beach!D16</f>
        <v>Jim</v>
      </c>
      <c r="T46" s="113">
        <f>Beach!N16</f>
        <v>0.76</v>
      </c>
      <c r="U46" s="20"/>
      <c r="V46" s="3">
        <v>5</v>
      </c>
      <c r="W46" s="3" t="s">
        <v>81</v>
      </c>
      <c r="X46" s="10" t="s">
        <v>83</v>
      </c>
      <c r="Y46" s="11">
        <v>0.88</v>
      </c>
      <c r="Z46" s="20"/>
      <c r="AA46" s="12">
        <f t="shared" si="6"/>
        <v>1.6400000000000001</v>
      </c>
      <c r="AB46" s="5">
        <f t="shared" si="7"/>
        <v>6</v>
      </c>
      <c r="AC46" s="5" t="s">
        <v>49</v>
      </c>
      <c r="AD46" s="3">
        <v>0</v>
      </c>
      <c r="AE46" s="11">
        <v>0</v>
      </c>
      <c r="AF46" s="6"/>
    </row>
    <row r="47" spans="1:32" ht="11.15" customHeight="1" x14ac:dyDescent="0.2">
      <c r="A47" s="111">
        <f>Lilly!B17</f>
        <v>5</v>
      </c>
      <c r="B47" s="111" t="str">
        <f>Lilly!C17</f>
        <v>N</v>
      </c>
      <c r="C47" s="10" t="str">
        <f>Lilly!D17</f>
        <v>Zack</v>
      </c>
      <c r="D47" s="114">
        <f>Lilly!N17</f>
        <v>0</v>
      </c>
      <c r="E47" s="20"/>
      <c r="F47" s="3">
        <v>5</v>
      </c>
      <c r="G47" s="3" t="s">
        <v>81</v>
      </c>
      <c r="H47" s="10" t="s">
        <v>101</v>
      </c>
      <c r="I47" s="11">
        <v>0</v>
      </c>
      <c r="J47" s="20"/>
      <c r="K47" s="12">
        <f t="shared" si="4"/>
        <v>0</v>
      </c>
      <c r="L47" s="5" t="str">
        <f t="shared" si="5"/>
        <v/>
      </c>
      <c r="M47" s="5" t="s">
        <v>49</v>
      </c>
      <c r="N47" s="3">
        <v>0</v>
      </c>
      <c r="O47" s="11">
        <v>0</v>
      </c>
      <c r="Q47" s="111">
        <f>Beach!B17</f>
        <v>6</v>
      </c>
      <c r="R47" s="111" t="str">
        <f>Beach!C17</f>
        <v>N</v>
      </c>
      <c r="S47" s="112" t="str">
        <f>Beach!D17</f>
        <v>Zack</v>
      </c>
      <c r="T47" s="113">
        <f>Beach!N17</f>
        <v>0.82</v>
      </c>
      <c r="U47" s="20"/>
      <c r="V47" s="3">
        <v>5</v>
      </c>
      <c r="W47" s="3" t="s">
        <v>81</v>
      </c>
      <c r="X47" s="10" t="s">
        <v>110</v>
      </c>
      <c r="Y47" s="11">
        <v>0.76</v>
      </c>
      <c r="Z47" s="20"/>
      <c r="AA47" s="12">
        <f t="shared" si="6"/>
        <v>0</v>
      </c>
      <c r="AB47" s="5" t="str">
        <f t="shared" si="7"/>
        <v/>
      </c>
      <c r="AC47" s="5" t="s">
        <v>49</v>
      </c>
      <c r="AD47" s="3">
        <v>0</v>
      </c>
      <c r="AE47" s="11">
        <v>0</v>
      </c>
      <c r="AF47" s="6"/>
    </row>
    <row r="48" spans="1:32" ht="11.15" customHeight="1" x14ac:dyDescent="0.2">
      <c r="A48" s="111">
        <f>Lilly!B18</f>
        <v>3</v>
      </c>
      <c r="B48" s="111" t="str">
        <f>Lilly!C18</f>
        <v>N</v>
      </c>
      <c r="C48" s="10" t="str">
        <f>Lilly!D18</f>
        <v>Mike</v>
      </c>
      <c r="D48" s="114">
        <f>Lilly!N18</f>
        <v>1.93</v>
      </c>
      <c r="E48" s="20"/>
      <c r="F48" s="3">
        <v>6</v>
      </c>
      <c r="G48" s="3" t="s">
        <v>81</v>
      </c>
      <c r="H48" s="10" t="s">
        <v>87</v>
      </c>
      <c r="I48" s="11">
        <v>9.06</v>
      </c>
      <c r="J48" s="20"/>
      <c r="K48" s="12">
        <f t="shared" si="4"/>
        <v>11.620000000000001</v>
      </c>
      <c r="L48" s="5">
        <f t="shared" si="5"/>
        <v>7</v>
      </c>
      <c r="M48" s="5" t="s">
        <v>49</v>
      </c>
      <c r="N48" s="3">
        <v>0</v>
      </c>
      <c r="O48" s="11">
        <v>0</v>
      </c>
      <c r="Q48" s="111">
        <f>Beach!B18</f>
        <v>0</v>
      </c>
      <c r="R48" s="111" t="str">
        <f>Beach!C18</f>
        <v>N</v>
      </c>
      <c r="S48" s="112" t="str">
        <f>Beach!D18</f>
        <v>Mike</v>
      </c>
      <c r="T48" s="113">
        <f>Beach!N18</f>
        <v>0</v>
      </c>
      <c r="U48" s="20"/>
      <c r="V48" s="3">
        <v>6</v>
      </c>
      <c r="W48" s="3" t="s">
        <v>81</v>
      </c>
      <c r="X48" s="10" t="s">
        <v>87</v>
      </c>
      <c r="Y48" s="11">
        <v>0.76</v>
      </c>
      <c r="Z48" s="20"/>
      <c r="AA48" s="12">
        <f t="shared" si="6"/>
        <v>1.58</v>
      </c>
      <c r="AB48" s="5">
        <f t="shared" si="7"/>
        <v>7</v>
      </c>
      <c r="AC48" s="5" t="s">
        <v>49</v>
      </c>
      <c r="AD48" s="3">
        <v>1</v>
      </c>
      <c r="AE48" s="11">
        <v>0</v>
      </c>
      <c r="AF48" s="6"/>
    </row>
    <row r="49" spans="1:33" ht="11.15" customHeight="1" x14ac:dyDescent="0.2">
      <c r="A49" s="111">
        <f>Lilly!B19</f>
        <v>11</v>
      </c>
      <c r="B49" s="111" t="str">
        <f>Lilly!C19</f>
        <v>N</v>
      </c>
      <c r="C49" s="10" t="str">
        <f>Lilly!D19</f>
        <v>Pete</v>
      </c>
      <c r="D49" s="114">
        <f>Lilly!N19</f>
        <v>7.25</v>
      </c>
      <c r="E49" s="20"/>
      <c r="F49" s="3">
        <v>6</v>
      </c>
      <c r="G49" s="3" t="s">
        <v>81</v>
      </c>
      <c r="H49" s="10" t="s">
        <v>102</v>
      </c>
      <c r="I49" s="11">
        <v>2.56</v>
      </c>
      <c r="J49" s="20"/>
      <c r="K49" s="12">
        <f t="shared" si="4"/>
        <v>0</v>
      </c>
      <c r="L49" s="5" t="str">
        <f t="shared" si="5"/>
        <v/>
      </c>
      <c r="M49" s="5" t="s">
        <v>49</v>
      </c>
      <c r="N49" s="3">
        <v>1</v>
      </c>
      <c r="O49" s="11">
        <v>0</v>
      </c>
      <c r="Q49" s="111">
        <f>Beach!B19</f>
        <v>1</v>
      </c>
      <c r="R49" s="111" t="str">
        <f>Beach!C19</f>
        <v>N</v>
      </c>
      <c r="S49" s="112" t="str">
        <f>Beach!D19</f>
        <v>Pete</v>
      </c>
      <c r="T49" s="113">
        <f>Beach!N19</f>
        <v>1.06</v>
      </c>
      <c r="U49" s="20"/>
      <c r="V49" s="3">
        <v>6</v>
      </c>
      <c r="W49" s="3" t="s">
        <v>81</v>
      </c>
      <c r="X49" s="10" t="s">
        <v>101</v>
      </c>
      <c r="Y49" s="11">
        <v>0.82</v>
      </c>
      <c r="Z49" s="20"/>
      <c r="AA49" s="12">
        <f t="shared" si="6"/>
        <v>0</v>
      </c>
      <c r="AB49" s="5" t="str">
        <f t="shared" si="7"/>
        <v/>
      </c>
      <c r="AC49" s="5" t="s">
        <v>49</v>
      </c>
      <c r="AD49" s="3">
        <v>2</v>
      </c>
      <c r="AE49" s="11">
        <v>0</v>
      </c>
      <c r="AF49" s="6"/>
    </row>
    <row r="50" spans="1:33" ht="11.15" customHeight="1" x14ac:dyDescent="0.2">
      <c r="A50" s="111">
        <f>Lilly!B20</f>
        <v>4</v>
      </c>
      <c r="B50" s="111" t="str">
        <f>Lilly!C20</f>
        <v>N</v>
      </c>
      <c r="C50" s="10" t="str">
        <f>Lilly!D20</f>
        <v>John</v>
      </c>
      <c r="D50" s="114">
        <f>Lilly!N20</f>
        <v>0.75</v>
      </c>
      <c r="E50" s="20"/>
      <c r="F50" s="3">
        <v>7</v>
      </c>
      <c r="G50" s="3" t="s">
        <v>82</v>
      </c>
      <c r="H50" s="10" t="s">
        <v>88</v>
      </c>
      <c r="I50" s="11">
        <v>1</v>
      </c>
      <c r="J50" s="20"/>
      <c r="K50" s="12">
        <f t="shared" si="4"/>
        <v>4.8469999999999995</v>
      </c>
      <c r="L50" s="5">
        <f t="shared" si="5"/>
        <v>11</v>
      </c>
      <c r="M50" s="5" t="s">
        <v>49</v>
      </c>
      <c r="N50" s="3">
        <v>2</v>
      </c>
      <c r="O50" s="11">
        <v>0</v>
      </c>
      <c r="Q50" s="111">
        <f>Beach!B20</f>
        <v>5</v>
      </c>
      <c r="R50" s="111" t="str">
        <f>Beach!C20</f>
        <v>N</v>
      </c>
      <c r="S50" s="112" t="str">
        <f>Beach!D20</f>
        <v>John</v>
      </c>
      <c r="T50" s="113">
        <f>Beach!N20</f>
        <v>0.76</v>
      </c>
      <c r="U50" s="20"/>
      <c r="V50" s="3">
        <v>7</v>
      </c>
      <c r="W50" s="3" t="s">
        <v>81</v>
      </c>
      <c r="X50" s="10" t="s">
        <v>88</v>
      </c>
      <c r="Y50" s="11">
        <v>0</v>
      </c>
      <c r="Z50" s="20"/>
      <c r="AA50" s="12">
        <f t="shared" si="6"/>
        <v>0</v>
      </c>
      <c r="AB50" s="5" t="str">
        <f t="shared" si="7"/>
        <v/>
      </c>
      <c r="AC50" s="5" t="s">
        <v>49</v>
      </c>
      <c r="AD50" s="3">
        <v>3</v>
      </c>
      <c r="AE50" s="11">
        <v>0</v>
      </c>
      <c r="AF50" s="6"/>
    </row>
    <row r="51" spans="1:33" ht="11.15" customHeight="1" x14ac:dyDescent="0.2">
      <c r="A51" s="111">
        <f>Lilly!B21</f>
        <v>6</v>
      </c>
      <c r="B51" s="111" t="str">
        <f>Lilly!C21</f>
        <v>N</v>
      </c>
      <c r="C51" s="10" t="str">
        <f>Lilly!D21</f>
        <v>Rick M</v>
      </c>
      <c r="D51" s="114">
        <f>Lilly!N21</f>
        <v>2.56</v>
      </c>
      <c r="E51" s="20"/>
      <c r="F51" s="3">
        <v>8</v>
      </c>
      <c r="G51" s="3" t="s">
        <v>81</v>
      </c>
      <c r="H51" s="10" t="s">
        <v>86</v>
      </c>
      <c r="I51" s="11">
        <v>7.62</v>
      </c>
      <c r="J51" s="20"/>
      <c r="K51" s="12">
        <f t="shared" si="4"/>
        <v>8.5500000000000007</v>
      </c>
      <c r="L51" s="5">
        <f t="shared" si="5"/>
        <v>9</v>
      </c>
      <c r="M51" s="5" t="s">
        <v>49</v>
      </c>
      <c r="N51" s="3">
        <v>3</v>
      </c>
      <c r="O51" s="11">
        <v>0</v>
      </c>
      <c r="Q51" s="111">
        <f>Beach!B21</f>
        <v>7</v>
      </c>
      <c r="R51" s="111" t="str">
        <f>Beach!C21</f>
        <v>N</v>
      </c>
      <c r="S51" s="112" t="str">
        <f>Beach!D21</f>
        <v>Rick M</v>
      </c>
      <c r="T51" s="113">
        <f>Beach!N21</f>
        <v>0</v>
      </c>
      <c r="U51" s="20"/>
      <c r="V51" s="3">
        <v>7</v>
      </c>
      <c r="W51" s="3" t="s">
        <v>81</v>
      </c>
      <c r="X51" s="10" t="s">
        <v>102</v>
      </c>
      <c r="Y51" s="11">
        <v>0</v>
      </c>
      <c r="Z51" s="20"/>
      <c r="AA51" s="12">
        <f t="shared" si="6"/>
        <v>0</v>
      </c>
      <c r="AB51" s="5" t="str">
        <f t="shared" si="7"/>
        <v/>
      </c>
      <c r="AC51" s="5" t="s">
        <v>49</v>
      </c>
      <c r="AD51" s="3">
        <v>5</v>
      </c>
      <c r="AE51" s="11">
        <v>0</v>
      </c>
      <c r="AF51" s="6"/>
    </row>
    <row r="52" spans="1:33" ht="11.15" customHeight="1" x14ac:dyDescent="0.2">
      <c r="A52" s="111">
        <f>Lilly!B22</f>
        <v>8</v>
      </c>
      <c r="B52" s="111" t="str">
        <f>Lilly!C22</f>
        <v>N</v>
      </c>
      <c r="C52" s="10" t="str">
        <f>Lilly!D22</f>
        <v>Oz</v>
      </c>
      <c r="D52" s="114">
        <f>Lilly!N22</f>
        <v>0.93</v>
      </c>
      <c r="E52" s="20"/>
      <c r="F52" s="3">
        <v>8</v>
      </c>
      <c r="G52" s="3" t="s">
        <v>81</v>
      </c>
      <c r="H52" s="10" t="s">
        <v>100</v>
      </c>
      <c r="I52" s="11">
        <v>0.93</v>
      </c>
      <c r="J52" s="20"/>
      <c r="K52" s="12">
        <f t="shared" si="4"/>
        <v>0</v>
      </c>
      <c r="L52" s="5" t="str">
        <f t="shared" si="5"/>
        <v/>
      </c>
      <c r="M52" s="5" t="s">
        <v>49</v>
      </c>
      <c r="N52" s="3">
        <v>4</v>
      </c>
      <c r="O52" s="11">
        <v>0</v>
      </c>
      <c r="Q52" s="111">
        <f>Beach!B22</f>
        <v>9</v>
      </c>
      <c r="R52" s="111" t="str">
        <f>Beach!C22</f>
        <v>N</v>
      </c>
      <c r="S52" s="112" t="str">
        <f>Beach!D22</f>
        <v>Oz</v>
      </c>
      <c r="T52" s="113">
        <f>Beach!N22</f>
        <v>0</v>
      </c>
      <c r="U52" s="20"/>
      <c r="V52" s="3">
        <v>8</v>
      </c>
      <c r="W52" s="3" t="s">
        <v>81</v>
      </c>
      <c r="X52" s="10" t="s">
        <v>86</v>
      </c>
      <c r="Y52" s="11">
        <v>0.82</v>
      </c>
      <c r="Z52" s="20"/>
      <c r="AA52" s="12">
        <f t="shared" si="6"/>
        <v>1.58</v>
      </c>
      <c r="AB52" s="5">
        <f t="shared" si="7"/>
        <v>7</v>
      </c>
      <c r="AC52" s="5" t="s">
        <v>49</v>
      </c>
      <c r="AD52" s="3">
        <v>6</v>
      </c>
      <c r="AE52" s="11">
        <v>0</v>
      </c>
      <c r="AF52" s="6"/>
    </row>
    <row r="53" spans="1:33" ht="11.15" customHeight="1" x14ac:dyDescent="0.2">
      <c r="A53" s="111">
        <f>Lilly!B23</f>
        <v>1</v>
      </c>
      <c r="B53" s="111" t="str">
        <f>Lilly!C23</f>
        <v>N</v>
      </c>
      <c r="C53" s="10" t="str">
        <f>Lilly!D23</f>
        <v>Rich T</v>
      </c>
      <c r="D53" s="114">
        <f>Lilly!N23</f>
        <v>6.06</v>
      </c>
      <c r="E53" s="20"/>
      <c r="F53" s="3">
        <v>9</v>
      </c>
      <c r="G53" s="3" t="s">
        <v>81</v>
      </c>
      <c r="H53" s="10" t="s">
        <v>89</v>
      </c>
      <c r="I53" s="11">
        <v>10.75</v>
      </c>
      <c r="J53" s="20"/>
      <c r="K53" s="12">
        <f t="shared" si="4"/>
        <v>11.75</v>
      </c>
      <c r="L53" s="5">
        <f t="shared" si="5"/>
        <v>6</v>
      </c>
      <c r="M53" s="5" t="s">
        <v>49</v>
      </c>
      <c r="N53" s="3">
        <v>5</v>
      </c>
      <c r="O53" s="11">
        <v>0</v>
      </c>
      <c r="Q53" s="111">
        <f>Beach!B23</f>
        <v>2</v>
      </c>
      <c r="R53" s="111" t="str">
        <f>Beach!C23</f>
        <v>N</v>
      </c>
      <c r="S53" s="112" t="str">
        <f>Beach!D23</f>
        <v>Rich T</v>
      </c>
      <c r="T53" s="113">
        <f>Beach!N23</f>
        <v>4.57</v>
      </c>
      <c r="U53" s="20"/>
      <c r="V53" s="3">
        <v>8</v>
      </c>
      <c r="W53" s="3" t="s">
        <v>81</v>
      </c>
      <c r="X53" s="10" t="s">
        <v>107</v>
      </c>
      <c r="Y53" s="11">
        <v>0.76</v>
      </c>
      <c r="Z53" s="20"/>
      <c r="AA53" s="12">
        <f t="shared" si="6"/>
        <v>0</v>
      </c>
      <c r="AB53" s="5" t="str">
        <f t="shared" si="7"/>
        <v/>
      </c>
      <c r="AC53" s="5" t="s">
        <v>49</v>
      </c>
      <c r="AD53" s="3">
        <v>7</v>
      </c>
      <c r="AE53" s="11">
        <v>0</v>
      </c>
      <c r="AF53" s="6"/>
    </row>
    <row r="54" spans="1:33" ht="11.15" customHeight="1" x14ac:dyDescent="0.2">
      <c r="A54" s="111">
        <f>Lilly!B24</f>
        <v>9</v>
      </c>
      <c r="B54" s="111" t="str">
        <f>Lilly!C24</f>
        <v>N</v>
      </c>
      <c r="C54" s="10" t="str">
        <f>Lilly!D24</f>
        <v>Rich K</v>
      </c>
      <c r="D54" s="114">
        <f>Lilly!N24</f>
        <v>1</v>
      </c>
      <c r="E54" s="20"/>
      <c r="F54" s="3">
        <v>9</v>
      </c>
      <c r="G54" s="3" t="s">
        <v>81</v>
      </c>
      <c r="H54" s="10" t="s">
        <v>105</v>
      </c>
      <c r="I54" s="11">
        <v>1</v>
      </c>
      <c r="J54" s="20"/>
      <c r="K54" s="12">
        <f t="shared" si="4"/>
        <v>0</v>
      </c>
      <c r="L54" s="5" t="str">
        <f t="shared" si="5"/>
        <v/>
      </c>
      <c r="M54" s="5" t="s">
        <v>49</v>
      </c>
      <c r="N54" s="3">
        <v>6</v>
      </c>
      <c r="O54" s="11">
        <v>0</v>
      </c>
      <c r="Q54" s="111">
        <f>Beach!B24</f>
        <v>10</v>
      </c>
      <c r="R54" s="111" t="str">
        <f>Beach!C24</f>
        <v>N</v>
      </c>
      <c r="S54" s="112" t="str">
        <f>Beach!D24</f>
        <v>Rich K</v>
      </c>
      <c r="T54" s="113">
        <f>Beach!N24</f>
        <v>2.19</v>
      </c>
      <c r="U54" s="20"/>
      <c r="V54" s="3">
        <v>9</v>
      </c>
      <c r="W54" s="3" t="s">
        <v>81</v>
      </c>
      <c r="X54" s="10" t="s">
        <v>89</v>
      </c>
      <c r="Y54" s="11">
        <v>0</v>
      </c>
      <c r="Z54" s="20"/>
      <c r="AA54" s="12">
        <f t="shared" si="6"/>
        <v>0</v>
      </c>
      <c r="AB54" s="5" t="str">
        <f t="shared" si="7"/>
        <v/>
      </c>
      <c r="AC54" s="5" t="s">
        <v>49</v>
      </c>
      <c r="AD54" s="3">
        <v>7</v>
      </c>
      <c r="AE54" s="11">
        <v>0</v>
      </c>
      <c r="AF54" s="6"/>
    </row>
    <row r="55" spans="1:33" ht="11.15" customHeight="1" x14ac:dyDescent="0.2">
      <c r="A55" s="111">
        <f>Lilly!B25</f>
        <v>2</v>
      </c>
      <c r="B55" s="111" t="str">
        <f>Lilly!C25</f>
        <v>N</v>
      </c>
      <c r="C55" s="10" t="str">
        <f>Lilly!D25</f>
        <v>Eli</v>
      </c>
      <c r="D55" s="114">
        <f>Lilly!N25</f>
        <v>3.12</v>
      </c>
      <c r="E55" s="20"/>
      <c r="F55" s="3">
        <v>10</v>
      </c>
      <c r="G55" s="3" t="s">
        <v>81</v>
      </c>
      <c r="H55" s="10" t="s">
        <v>92</v>
      </c>
      <c r="I55" s="11">
        <v>0</v>
      </c>
      <c r="J55" s="20"/>
      <c r="K55" s="12">
        <f t="shared" si="4"/>
        <v>13.25</v>
      </c>
      <c r="L55" s="5">
        <f t="shared" si="5"/>
        <v>3</v>
      </c>
      <c r="M55" s="5" t="s">
        <v>49</v>
      </c>
      <c r="N55" s="3">
        <v>8</v>
      </c>
      <c r="O55" s="11">
        <v>0</v>
      </c>
      <c r="Q55" s="111">
        <f>Beach!B25</f>
        <v>3</v>
      </c>
      <c r="R55" s="111" t="str">
        <f>Beach!C25</f>
        <v>N</v>
      </c>
      <c r="S55" s="112" t="str">
        <f>Beach!D25</f>
        <v>Eli</v>
      </c>
      <c r="T55" s="113">
        <f>Beach!N25</f>
        <v>1.19</v>
      </c>
      <c r="U55" s="20"/>
      <c r="V55" s="3">
        <v>9</v>
      </c>
      <c r="W55" s="3" t="s">
        <v>81</v>
      </c>
      <c r="X55" s="10" t="s">
        <v>100</v>
      </c>
      <c r="Y55" s="11">
        <v>0</v>
      </c>
      <c r="Z55" s="20"/>
      <c r="AA55" s="12">
        <f t="shared" si="6"/>
        <v>0</v>
      </c>
      <c r="AB55" s="5" t="str">
        <f t="shared" si="7"/>
        <v/>
      </c>
      <c r="AC55" s="5" t="s">
        <v>49</v>
      </c>
      <c r="AD55" s="3">
        <v>8</v>
      </c>
      <c r="AE55" s="11">
        <v>0</v>
      </c>
      <c r="AF55" s="6"/>
    </row>
    <row r="56" spans="1:33" ht="11.15" customHeight="1" x14ac:dyDescent="0.2">
      <c r="A56" s="111">
        <f>Lilly!B26</f>
        <v>0</v>
      </c>
      <c r="B56" s="111">
        <f>Lilly!C26</f>
        <v>0</v>
      </c>
      <c r="C56" s="10" t="str">
        <f>Lilly!D26</f>
        <v>X</v>
      </c>
      <c r="D56" s="114">
        <f>Lilly!N26</f>
        <v>0</v>
      </c>
      <c r="E56" s="20"/>
      <c r="F56" s="3">
        <v>10</v>
      </c>
      <c r="G56" s="3" t="s">
        <v>81</v>
      </c>
      <c r="H56" s="10" t="s">
        <v>99</v>
      </c>
      <c r="I56" s="11">
        <v>13.25</v>
      </c>
      <c r="J56" s="20"/>
      <c r="K56" s="12">
        <f t="shared" si="4"/>
        <v>0</v>
      </c>
      <c r="L56" s="5" t="str">
        <f t="shared" si="5"/>
        <v/>
      </c>
      <c r="M56" s="5" t="s">
        <v>49</v>
      </c>
      <c r="N56" s="3">
        <v>9</v>
      </c>
      <c r="O56" s="11">
        <v>0</v>
      </c>
      <c r="Q56" s="111">
        <f>Beach!B26</f>
        <v>0</v>
      </c>
      <c r="R56" s="111">
        <f>Beach!C26</f>
        <v>0</v>
      </c>
      <c r="S56" s="112" t="str">
        <f>Beach!D26</f>
        <v>X</v>
      </c>
      <c r="T56" s="113">
        <f>Beach!N26</f>
        <v>0</v>
      </c>
      <c r="U56" s="20"/>
      <c r="V56" s="3">
        <v>10</v>
      </c>
      <c r="W56" s="3" t="s">
        <v>81</v>
      </c>
      <c r="X56" s="10" t="s">
        <v>92</v>
      </c>
      <c r="Y56" s="11">
        <v>1.5</v>
      </c>
      <c r="Z56" s="20"/>
      <c r="AA56" s="12">
        <f t="shared" si="6"/>
        <v>3.69</v>
      </c>
      <c r="AB56" s="5">
        <f t="shared" si="7"/>
        <v>2</v>
      </c>
      <c r="AC56" s="5" t="s">
        <v>49</v>
      </c>
      <c r="AD56" s="3">
        <v>9</v>
      </c>
      <c r="AE56" s="11">
        <v>0</v>
      </c>
      <c r="AF56" s="6"/>
    </row>
    <row r="57" spans="1:33" ht="11.15" customHeight="1" x14ac:dyDescent="0.2">
      <c r="A57" s="111">
        <f>Lilly!B27</f>
        <v>0</v>
      </c>
      <c r="B57" s="111">
        <f>Lilly!C27</f>
        <v>0</v>
      </c>
      <c r="C57" s="10" t="str">
        <f>Lilly!D27</f>
        <v>X</v>
      </c>
      <c r="D57" s="114">
        <f>Lilly!N27</f>
        <v>0</v>
      </c>
      <c r="E57" s="20"/>
      <c r="F57" s="3">
        <v>11</v>
      </c>
      <c r="G57" s="3" t="s">
        <v>81</v>
      </c>
      <c r="H57" s="10" t="s">
        <v>104</v>
      </c>
      <c r="I57" s="11">
        <v>4.25</v>
      </c>
      <c r="J57" s="20"/>
      <c r="K57" s="12">
        <f t="shared" si="4"/>
        <v>11.5</v>
      </c>
      <c r="L57" s="5">
        <f t="shared" si="5"/>
        <v>8</v>
      </c>
      <c r="M57" s="5" t="s">
        <v>49</v>
      </c>
      <c r="N57" s="3">
        <v>10</v>
      </c>
      <c r="O57" s="11">
        <v>0</v>
      </c>
      <c r="Q57" s="111">
        <f>Beach!B27</f>
        <v>0</v>
      </c>
      <c r="R57" s="111">
        <f>Beach!C27</f>
        <v>0</v>
      </c>
      <c r="S57" s="112" t="str">
        <f>Beach!D27</f>
        <v>X</v>
      </c>
      <c r="T57" s="113">
        <f>Beach!N27</f>
        <v>0</v>
      </c>
      <c r="U57" s="20"/>
      <c r="V57" s="3">
        <v>10</v>
      </c>
      <c r="W57" s="3" t="s">
        <v>81</v>
      </c>
      <c r="X57" s="10" t="s">
        <v>105</v>
      </c>
      <c r="Y57" s="11">
        <v>2.19</v>
      </c>
      <c r="Z57" s="20"/>
      <c r="AA57" s="12">
        <f t="shared" si="6"/>
        <v>0</v>
      </c>
      <c r="AB57" s="5" t="str">
        <f t="shared" si="7"/>
        <v/>
      </c>
      <c r="AC57" s="5" t="s">
        <v>49</v>
      </c>
      <c r="AD57" s="3">
        <v>9</v>
      </c>
      <c r="AE57" s="11">
        <v>0</v>
      </c>
      <c r="AF57" s="6"/>
    </row>
    <row r="58" spans="1:33" ht="11.15" customHeight="1" x14ac:dyDescent="0.2">
      <c r="A58" s="111">
        <f>Lilly!B28</f>
        <v>0</v>
      </c>
      <c r="B58" s="111">
        <f>Lilly!C28</f>
        <v>0</v>
      </c>
      <c r="C58" s="10" t="str">
        <f>Lilly!D28</f>
        <v>X</v>
      </c>
      <c r="D58" s="114">
        <f>Lilly!N28</f>
        <v>0</v>
      </c>
      <c r="E58" s="20"/>
      <c r="F58" s="3">
        <v>11</v>
      </c>
      <c r="G58" s="3" t="s">
        <v>81</v>
      </c>
      <c r="H58" s="10" t="s">
        <v>90</v>
      </c>
      <c r="I58" s="11">
        <v>7.25</v>
      </c>
      <c r="J58" s="20"/>
      <c r="K58" s="12">
        <f t="shared" si="4"/>
        <v>0</v>
      </c>
      <c r="L58" s="5" t="str">
        <f t="shared" si="5"/>
        <v/>
      </c>
      <c r="M58" s="5" t="s">
        <v>49</v>
      </c>
      <c r="N58" s="3">
        <v>11</v>
      </c>
      <c r="O58" s="11">
        <v>0</v>
      </c>
      <c r="Q58" s="111">
        <f>Beach!B28</f>
        <v>0</v>
      </c>
      <c r="R58" s="111">
        <f>Beach!C28</f>
        <v>0</v>
      </c>
      <c r="S58" s="112" t="str">
        <f>Beach!D28</f>
        <v>X</v>
      </c>
      <c r="T58" s="113">
        <f>Beach!N28</f>
        <v>0</v>
      </c>
      <c r="U58" s="20"/>
      <c r="V58" s="3">
        <v>11</v>
      </c>
      <c r="W58" s="3" t="s">
        <v>81</v>
      </c>
      <c r="X58" s="10" t="s">
        <v>104</v>
      </c>
      <c r="Y58" s="11">
        <v>1</v>
      </c>
      <c r="Z58" s="20"/>
      <c r="AA58" s="12">
        <f t="shared" si="6"/>
        <v>1</v>
      </c>
      <c r="AB58" s="5">
        <f t="shared" si="7"/>
        <v>9</v>
      </c>
      <c r="AC58" s="5" t="s">
        <v>49</v>
      </c>
      <c r="AD58" s="3">
        <v>10</v>
      </c>
      <c r="AE58" s="11">
        <v>0</v>
      </c>
      <c r="AF58" s="6"/>
    </row>
    <row r="59" spans="1:33" ht="11.15" customHeight="1" x14ac:dyDescent="0.2">
      <c r="A59" s="111">
        <f>Lilly!B29</f>
        <v>0</v>
      </c>
      <c r="B59" s="111">
        <f>Lilly!C29</f>
        <v>0</v>
      </c>
      <c r="C59" s="10" t="str">
        <f>Lilly!D29</f>
        <v>X</v>
      </c>
      <c r="D59" s="114">
        <f>Lilly!N29</f>
        <v>0</v>
      </c>
      <c r="E59" s="21"/>
      <c r="F59" s="3" t="s">
        <v>106</v>
      </c>
      <c r="G59" s="3" t="s">
        <v>81</v>
      </c>
      <c r="H59" s="10" t="s">
        <v>107</v>
      </c>
      <c r="I59" s="11">
        <v>0</v>
      </c>
      <c r="J59" s="21"/>
      <c r="K59" s="12">
        <f t="shared" si="4"/>
        <v>0</v>
      </c>
      <c r="L59" s="5" t="str">
        <f t="shared" si="5"/>
        <v/>
      </c>
      <c r="M59" s="5" t="s">
        <v>49</v>
      </c>
      <c r="N59" s="3" t="s">
        <v>106</v>
      </c>
      <c r="O59" s="11">
        <v>0</v>
      </c>
      <c r="Q59" s="111">
        <f>Beach!B29</f>
        <v>0</v>
      </c>
      <c r="R59" s="111">
        <f>Beach!C29</f>
        <v>0</v>
      </c>
      <c r="S59" s="112" t="str">
        <f>Beach!D29</f>
        <v>X</v>
      </c>
      <c r="T59" s="113">
        <f>Beach!N29</f>
        <v>0</v>
      </c>
      <c r="U59" s="21"/>
      <c r="V59" s="3">
        <v>11</v>
      </c>
      <c r="W59" s="3" t="s">
        <v>81</v>
      </c>
      <c r="X59" s="10" t="s">
        <v>99</v>
      </c>
      <c r="Y59" s="11">
        <v>0</v>
      </c>
      <c r="Z59" s="21"/>
      <c r="AA59" s="12">
        <f t="shared" si="6"/>
        <v>0</v>
      </c>
      <c r="AB59" s="5" t="str">
        <f t="shared" si="7"/>
        <v/>
      </c>
      <c r="AC59" s="5" t="s">
        <v>49</v>
      </c>
      <c r="AD59" s="3">
        <v>11</v>
      </c>
      <c r="AE59" s="11">
        <v>0</v>
      </c>
      <c r="AF59" s="6"/>
    </row>
    <row r="60" spans="1:33" ht="11.15" customHeight="1" x14ac:dyDescent="0.2">
      <c r="A60" s="6"/>
      <c r="B60" s="15" t="s">
        <v>57</v>
      </c>
      <c r="C60" s="16" t="s">
        <v>63</v>
      </c>
      <c r="D60" s="17" t="s">
        <v>58</v>
      </c>
      <c r="E60" s="17">
        <v>2</v>
      </c>
      <c r="F60" s="6"/>
      <c r="G60" s="6"/>
      <c r="H60" s="17" t="s">
        <v>32</v>
      </c>
      <c r="I60" s="16">
        <f>Lilly!Q31</f>
        <v>3.847</v>
      </c>
      <c r="J60" s="24"/>
      <c r="K60" s="6"/>
      <c r="L60" s="22"/>
      <c r="M60" s="22"/>
      <c r="N60" s="6"/>
      <c r="O60" s="6"/>
      <c r="Q60" s="6"/>
      <c r="R60" s="15" t="s">
        <v>57</v>
      </c>
      <c r="S60" s="16" t="s">
        <v>67</v>
      </c>
      <c r="T60" s="17" t="s">
        <v>58</v>
      </c>
      <c r="U60" s="17">
        <v>6</v>
      </c>
      <c r="V60" s="6"/>
      <c r="W60" s="6"/>
      <c r="X60" s="17" t="s">
        <v>32</v>
      </c>
      <c r="Y60" s="16">
        <f>Beach!Q31</f>
        <v>1.135</v>
      </c>
      <c r="Z60" s="6"/>
      <c r="AA60" s="6"/>
      <c r="AB60" s="6"/>
      <c r="AC60" s="6"/>
      <c r="AD60" s="6"/>
      <c r="AE60" s="6"/>
      <c r="AF60" s="6"/>
      <c r="AG60" s="6"/>
    </row>
    <row r="61" spans="1:33" s="6" customFormat="1" ht="11.15" customHeight="1" x14ac:dyDescent="0.2">
      <c r="L61" s="22"/>
      <c r="M61" s="22"/>
      <c r="S61" s="23"/>
    </row>
    <row r="62" spans="1:33" ht="11.15" customHeight="1" x14ac:dyDescent="0.2">
      <c r="A62" s="159" t="str">
        <f>YTD!L17</f>
        <v>Winchester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7" t="s">
        <v>51</v>
      </c>
      <c r="N62" s="7" t="s">
        <v>52</v>
      </c>
      <c r="O62" s="7" t="s">
        <v>51</v>
      </c>
      <c r="Q62" s="159" t="str">
        <f>YTD!L21</f>
        <v>Masapaug</v>
      </c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7" t="s">
        <v>51</v>
      </c>
      <c r="AD62" s="7" t="s">
        <v>52</v>
      </c>
      <c r="AE62" s="7" t="s">
        <v>51</v>
      </c>
      <c r="AF62" s="6"/>
    </row>
    <row r="63" spans="1:33" ht="11.15" customHeight="1" x14ac:dyDescent="0.2">
      <c r="A63" s="8" t="s">
        <v>48</v>
      </c>
      <c r="B63" s="8" t="s">
        <v>46</v>
      </c>
      <c r="C63" s="8" t="s">
        <v>0</v>
      </c>
      <c r="D63" s="4" t="s">
        <v>47</v>
      </c>
      <c r="E63" s="19"/>
      <c r="F63" s="4" t="s">
        <v>48</v>
      </c>
      <c r="G63" s="8" t="s">
        <v>46</v>
      </c>
      <c r="H63" s="8" t="s">
        <v>0</v>
      </c>
      <c r="I63" s="4" t="s">
        <v>47</v>
      </c>
      <c r="J63" s="19"/>
      <c r="K63" s="4" t="s">
        <v>8</v>
      </c>
      <c r="L63" s="9" t="s">
        <v>50</v>
      </c>
      <c r="M63" s="8" t="s">
        <v>50</v>
      </c>
      <c r="N63" s="8" t="s">
        <v>48</v>
      </c>
      <c r="O63" s="8" t="s">
        <v>53</v>
      </c>
      <c r="Q63" s="8" t="s">
        <v>48</v>
      </c>
      <c r="R63" s="8" t="s">
        <v>46</v>
      </c>
      <c r="S63" s="8" t="s">
        <v>0</v>
      </c>
      <c r="T63" s="4" t="s">
        <v>47</v>
      </c>
      <c r="U63" s="19"/>
      <c r="V63" s="4" t="s">
        <v>48</v>
      </c>
      <c r="W63" s="8" t="s">
        <v>46</v>
      </c>
      <c r="X63" s="8" t="s">
        <v>0</v>
      </c>
      <c r="Y63" s="4" t="s">
        <v>47</v>
      </c>
      <c r="Z63" s="19"/>
      <c r="AA63" s="4" t="s">
        <v>8</v>
      </c>
      <c r="AB63" s="9" t="s">
        <v>50</v>
      </c>
      <c r="AC63" s="8" t="s">
        <v>50</v>
      </c>
      <c r="AD63" s="8" t="s">
        <v>48</v>
      </c>
      <c r="AE63" s="8" t="s">
        <v>53</v>
      </c>
      <c r="AF63" s="6"/>
    </row>
    <row r="64" spans="1:33" ht="11.15" customHeight="1" x14ac:dyDescent="0.2">
      <c r="A64" s="111">
        <f>Winchester!B4</f>
        <v>1</v>
      </c>
      <c r="B64" s="111" t="str">
        <f>Winchester!C4</f>
        <v>N</v>
      </c>
      <c r="C64" s="10" t="str">
        <f>Winchester!D4</f>
        <v>Armand</v>
      </c>
      <c r="D64" s="114">
        <f>Winchester!N4</f>
        <v>1.0900000000000001</v>
      </c>
      <c r="E64" s="20"/>
      <c r="F64" s="3">
        <v>0</v>
      </c>
      <c r="G64" s="3">
        <v>0</v>
      </c>
      <c r="H64" s="10" t="s">
        <v>37</v>
      </c>
      <c r="I64" s="11">
        <v>0</v>
      </c>
      <c r="J64" s="20"/>
      <c r="K64" s="12">
        <f>IF(F64=20,0,IF(F64=F65,I64+I65,IF(G64="Y",I64+I$90,0)))</f>
        <v>0</v>
      </c>
      <c r="L64" s="5" t="str">
        <f>IF(K64&gt;0,RANK(K64,K$64:K$89,0),"")</f>
        <v/>
      </c>
      <c r="M64" s="5">
        <v>1</v>
      </c>
      <c r="N64" s="3">
        <v>9</v>
      </c>
      <c r="O64" s="11">
        <v>19.79</v>
      </c>
      <c r="Q64" s="111">
        <f>Masapaug!B4</f>
        <v>1</v>
      </c>
      <c r="R64" s="111" t="str">
        <f>Masapaug!C4</f>
        <v>N</v>
      </c>
      <c r="S64" s="112" t="str">
        <f>Masapaug!D4</f>
        <v>Armand</v>
      </c>
      <c r="T64" s="113">
        <f>Masapaug!N4</f>
        <v>8.3800000000000008</v>
      </c>
      <c r="U64" s="20"/>
      <c r="V64" s="3">
        <v>0</v>
      </c>
      <c r="W64" s="3" t="s">
        <v>81</v>
      </c>
      <c r="X64" s="10" t="s">
        <v>108</v>
      </c>
      <c r="Y64" s="11">
        <v>0</v>
      </c>
      <c r="Z64" s="20"/>
      <c r="AA64" s="12">
        <f>IF(V64=20,0,IF(V64=V65,Y64+Y65,IF(W64="Y",Y64+Y$90,0)))</f>
        <v>0</v>
      </c>
      <c r="AB64" s="5" t="str">
        <f>IF(AA64&gt;0,RANK(AA64,AA$64:AA$89,0),"")</f>
        <v/>
      </c>
      <c r="AC64" s="5">
        <v>1</v>
      </c>
      <c r="AD64" s="3">
        <v>9</v>
      </c>
      <c r="AE64" s="11">
        <v>12.39</v>
      </c>
      <c r="AF64" s="6"/>
    </row>
    <row r="65" spans="1:32" ht="11.15" customHeight="1" x14ac:dyDescent="0.2">
      <c r="A65" s="111">
        <f>Winchester!B5</f>
        <v>2</v>
      </c>
      <c r="B65" s="111" t="str">
        <f>Winchester!C5</f>
        <v>N</v>
      </c>
      <c r="C65" s="10" t="str">
        <f>Winchester!D5</f>
        <v>Dean</v>
      </c>
      <c r="D65" s="114">
        <f>Winchester!N5</f>
        <v>0</v>
      </c>
      <c r="E65" s="20"/>
      <c r="F65" s="3">
        <v>0</v>
      </c>
      <c r="G65" s="3">
        <v>0</v>
      </c>
      <c r="H65" s="10" t="s">
        <v>37</v>
      </c>
      <c r="I65" s="11">
        <v>0</v>
      </c>
      <c r="J65" s="20"/>
      <c r="K65" s="12">
        <f t="shared" ref="K65:K89" si="8">IF(F65=20,0,IF(F65=F66,I65+I66,IF(G65="Y",I65+I$90,0)))</f>
        <v>0</v>
      </c>
      <c r="L65" s="5" t="str">
        <f t="shared" ref="L65:L89" si="9">IF(K65&gt;0,RANK(K65,K$64:K$89,0),"")</f>
        <v/>
      </c>
      <c r="M65" s="5">
        <v>2</v>
      </c>
      <c r="N65" s="3">
        <v>5</v>
      </c>
      <c r="O65" s="11">
        <v>10.77</v>
      </c>
      <c r="Q65" s="111">
        <f>Masapaug!B5</f>
        <v>2</v>
      </c>
      <c r="R65" s="111" t="str">
        <f>Masapaug!C5</f>
        <v>N</v>
      </c>
      <c r="S65" s="112" t="str">
        <f>Masapaug!D5</f>
        <v>Dean</v>
      </c>
      <c r="T65" s="113">
        <f>Masapaug!N5</f>
        <v>1.76</v>
      </c>
      <c r="U65" s="20"/>
      <c r="V65" s="3">
        <v>0</v>
      </c>
      <c r="W65" s="3" t="s">
        <v>81</v>
      </c>
      <c r="X65" s="10" t="s">
        <v>102</v>
      </c>
      <c r="Y65" s="11">
        <v>0</v>
      </c>
      <c r="Z65" s="20"/>
      <c r="AA65" s="12">
        <f t="shared" ref="AA65:AA89" si="10">IF(V65=20,0,IF(V65=V66,Y65+Y66,IF(W65="Y",Y65+Y$90,0)))</f>
        <v>0</v>
      </c>
      <c r="AB65" s="5" t="str">
        <f t="shared" ref="AB65:AB89" si="11">IF(AA65&gt;0,RANK(AA65,AA$64:AA$89,0),"")</f>
        <v/>
      </c>
      <c r="AC65" s="5">
        <v>2</v>
      </c>
      <c r="AD65" s="3">
        <v>1</v>
      </c>
      <c r="AE65" s="11">
        <v>9.9200000000000017</v>
      </c>
      <c r="AF65" s="6"/>
    </row>
    <row r="66" spans="1:32" ht="11.15" customHeight="1" x14ac:dyDescent="0.2">
      <c r="A66" s="111">
        <f>Winchester!B6</f>
        <v>3</v>
      </c>
      <c r="B66" s="111" t="str">
        <f>Winchester!C6</f>
        <v>N</v>
      </c>
      <c r="C66" s="10" t="str">
        <f>Winchester!D6</f>
        <v>Jack</v>
      </c>
      <c r="D66" s="114">
        <f>Winchester!N6</f>
        <v>2.82</v>
      </c>
      <c r="E66" s="20"/>
      <c r="F66" s="3">
        <v>0</v>
      </c>
      <c r="G66" s="3">
        <v>0</v>
      </c>
      <c r="H66" s="10" t="s">
        <v>37</v>
      </c>
      <c r="I66" s="11">
        <v>0</v>
      </c>
      <c r="J66" s="20"/>
      <c r="K66" s="12">
        <f t="shared" si="8"/>
        <v>0</v>
      </c>
      <c r="L66" s="5" t="str">
        <f t="shared" si="9"/>
        <v/>
      </c>
      <c r="M66" s="5">
        <v>3</v>
      </c>
      <c r="N66" s="3">
        <v>11</v>
      </c>
      <c r="O66" s="11">
        <v>7.46</v>
      </c>
      <c r="Q66" s="111">
        <f>Masapaug!B6</f>
        <v>3</v>
      </c>
      <c r="R66" s="111" t="str">
        <f>Masapaug!C6</f>
        <v>N</v>
      </c>
      <c r="S66" s="112" t="str">
        <f>Masapaug!D6</f>
        <v>Jack</v>
      </c>
      <c r="T66" s="113">
        <f>Masapaug!N6</f>
        <v>0</v>
      </c>
      <c r="U66" s="20"/>
      <c r="V66" s="3">
        <v>0</v>
      </c>
      <c r="W66" s="3">
        <v>0</v>
      </c>
      <c r="X66" s="10" t="s">
        <v>37</v>
      </c>
      <c r="Y66" s="11">
        <v>0</v>
      </c>
      <c r="Z66" s="20"/>
      <c r="AA66" s="12">
        <f t="shared" si="10"/>
        <v>0</v>
      </c>
      <c r="AB66" s="5" t="str">
        <f t="shared" si="11"/>
        <v/>
      </c>
      <c r="AC66" s="5">
        <v>3</v>
      </c>
      <c r="AD66" s="3">
        <v>10</v>
      </c>
      <c r="AE66" s="11">
        <v>6.6400000000000006</v>
      </c>
      <c r="AF66" s="6"/>
    </row>
    <row r="67" spans="1:32" ht="11.15" customHeight="1" x14ac:dyDescent="0.2">
      <c r="A67" s="111">
        <f>Winchester!B7</f>
        <v>4</v>
      </c>
      <c r="B67" s="111" t="str">
        <f>Winchester!C7</f>
        <v>N</v>
      </c>
      <c r="C67" s="10" t="str">
        <f>Winchester!D7</f>
        <v>Jason</v>
      </c>
      <c r="D67" s="114">
        <f>Winchester!N7</f>
        <v>3.92</v>
      </c>
      <c r="E67" s="20"/>
      <c r="F67" s="3">
        <v>0</v>
      </c>
      <c r="G67" s="3">
        <v>0</v>
      </c>
      <c r="H67" s="10" t="s">
        <v>37</v>
      </c>
      <c r="I67" s="11">
        <v>0</v>
      </c>
      <c r="J67" s="20"/>
      <c r="K67" s="12">
        <f t="shared" si="8"/>
        <v>0</v>
      </c>
      <c r="L67" s="5" t="str">
        <f t="shared" si="9"/>
        <v/>
      </c>
      <c r="M67" s="5">
        <v>4</v>
      </c>
      <c r="N67" s="3">
        <v>3</v>
      </c>
      <c r="O67" s="11">
        <v>5.32</v>
      </c>
      <c r="Q67" s="111">
        <f>Masapaug!B7</f>
        <v>4</v>
      </c>
      <c r="R67" s="111" t="str">
        <f>Masapaug!C7</f>
        <v>N</v>
      </c>
      <c r="S67" s="112" t="str">
        <f>Masapaug!D7</f>
        <v>Jason</v>
      </c>
      <c r="T67" s="113">
        <f>Masapaug!N7</f>
        <v>6.17</v>
      </c>
      <c r="U67" s="20"/>
      <c r="V67" s="3">
        <v>0</v>
      </c>
      <c r="W67" s="3">
        <v>0</v>
      </c>
      <c r="X67" s="10" t="s">
        <v>37</v>
      </c>
      <c r="Y67" s="11">
        <v>0</v>
      </c>
      <c r="Z67" s="20"/>
      <c r="AA67" s="12">
        <f t="shared" si="10"/>
        <v>0</v>
      </c>
      <c r="AB67" s="5" t="str">
        <f t="shared" si="11"/>
        <v/>
      </c>
      <c r="AC67" s="5">
        <v>4</v>
      </c>
      <c r="AD67" s="3">
        <v>4</v>
      </c>
      <c r="AE67" s="11">
        <v>6.17</v>
      </c>
      <c r="AF67" s="6"/>
    </row>
    <row r="68" spans="1:32" ht="11.15" customHeight="1" x14ac:dyDescent="0.2">
      <c r="A68" s="111">
        <f>Winchester!B8</f>
        <v>5</v>
      </c>
      <c r="B68" s="111" t="str">
        <f>Winchester!C8</f>
        <v>Y</v>
      </c>
      <c r="C68" s="10" t="str">
        <f>Winchester!D8</f>
        <v>Kevin</v>
      </c>
      <c r="D68" s="114">
        <f>Winchester!N8</f>
        <v>8.5500000000000007</v>
      </c>
      <c r="E68" s="20"/>
      <c r="F68" s="3">
        <v>1</v>
      </c>
      <c r="G68" s="3" t="s">
        <v>81</v>
      </c>
      <c r="H68" s="10" t="s">
        <v>94</v>
      </c>
      <c r="I68" s="11">
        <v>1.0900000000000001</v>
      </c>
      <c r="J68" s="20"/>
      <c r="K68" s="12">
        <f t="shared" si="8"/>
        <v>2.96</v>
      </c>
      <c r="L68" s="5">
        <f t="shared" si="9"/>
        <v>6</v>
      </c>
      <c r="M68" s="5">
        <v>5</v>
      </c>
      <c r="N68" s="3">
        <v>4</v>
      </c>
      <c r="O68" s="11">
        <v>5.17</v>
      </c>
      <c r="Q68" s="111">
        <f>Masapaug!B8</f>
        <v>5</v>
      </c>
      <c r="R68" s="111" t="str">
        <f>Masapaug!C8</f>
        <v>N</v>
      </c>
      <c r="S68" s="112" t="str">
        <f>Masapaug!D8</f>
        <v>Kevin</v>
      </c>
      <c r="T68" s="113">
        <f>Masapaug!N8</f>
        <v>3.55</v>
      </c>
      <c r="U68" s="20"/>
      <c r="V68" s="3">
        <v>0</v>
      </c>
      <c r="W68" s="3">
        <v>0</v>
      </c>
      <c r="X68" s="10" t="s">
        <v>37</v>
      </c>
      <c r="Y68" s="11">
        <v>0</v>
      </c>
      <c r="Z68" s="20"/>
      <c r="AA68" s="12">
        <f t="shared" si="10"/>
        <v>0</v>
      </c>
      <c r="AB68" s="5" t="str">
        <f t="shared" si="11"/>
        <v/>
      </c>
      <c r="AC68" s="5">
        <v>5</v>
      </c>
      <c r="AD68" s="3">
        <v>2</v>
      </c>
      <c r="AE68" s="11">
        <v>3.74</v>
      </c>
      <c r="AF68" s="6"/>
    </row>
    <row r="69" spans="1:32" ht="11.15" customHeight="1" x14ac:dyDescent="0.2">
      <c r="A69" s="111">
        <f>Winchester!B9</f>
        <v>6</v>
      </c>
      <c r="B69" s="111" t="str">
        <f>Winchester!C9</f>
        <v>N</v>
      </c>
      <c r="C69" s="10" t="str">
        <f>Winchester!D9</f>
        <v>Morrie</v>
      </c>
      <c r="D69" s="114">
        <f>Winchester!N9</f>
        <v>1.03</v>
      </c>
      <c r="E69" s="20"/>
      <c r="F69" s="3">
        <v>1</v>
      </c>
      <c r="G69" s="3" t="s">
        <v>81</v>
      </c>
      <c r="H69" s="10" t="s">
        <v>109</v>
      </c>
      <c r="I69" s="11">
        <v>1.87</v>
      </c>
      <c r="J69" s="20"/>
      <c r="K69" s="12">
        <f t="shared" si="8"/>
        <v>0</v>
      </c>
      <c r="L69" s="5" t="str">
        <f t="shared" si="9"/>
        <v/>
      </c>
      <c r="M69" s="5">
        <v>6</v>
      </c>
      <c r="N69" s="3">
        <v>1</v>
      </c>
      <c r="O69" s="11">
        <v>2.96</v>
      </c>
      <c r="Q69" s="111">
        <f>Masapaug!B9</f>
        <v>6</v>
      </c>
      <c r="R69" s="111" t="str">
        <f>Masapaug!C9</f>
        <v>N</v>
      </c>
      <c r="S69" s="112" t="str">
        <f>Masapaug!D9</f>
        <v>Morrie</v>
      </c>
      <c r="T69" s="113">
        <f>Masapaug!N9</f>
        <v>0</v>
      </c>
      <c r="U69" s="20"/>
      <c r="V69" s="3">
        <v>1</v>
      </c>
      <c r="W69" s="3" t="s">
        <v>81</v>
      </c>
      <c r="X69" s="10" t="s">
        <v>94</v>
      </c>
      <c r="Y69" s="11">
        <v>8.3800000000000008</v>
      </c>
      <c r="Z69" s="20"/>
      <c r="AA69" s="12">
        <f t="shared" si="10"/>
        <v>9.9200000000000017</v>
      </c>
      <c r="AB69" s="5">
        <f t="shared" si="11"/>
        <v>2</v>
      </c>
      <c r="AC69" s="5">
        <v>6</v>
      </c>
      <c r="AD69" s="3">
        <v>5</v>
      </c>
      <c r="AE69" s="11">
        <v>3.55</v>
      </c>
      <c r="AF69" s="6"/>
    </row>
    <row r="70" spans="1:32" ht="11.15" customHeight="1" x14ac:dyDescent="0.2">
      <c r="A70" s="111">
        <f>Winchester!B10</f>
        <v>7</v>
      </c>
      <c r="B70" s="111" t="str">
        <f>Winchester!C10</f>
        <v>N</v>
      </c>
      <c r="C70" s="10" t="str">
        <f>Winchester!D10</f>
        <v>Rich B</v>
      </c>
      <c r="D70" s="114">
        <f>Winchester!N10</f>
        <v>0.8</v>
      </c>
      <c r="E70" s="20"/>
      <c r="F70" s="3">
        <v>2</v>
      </c>
      <c r="G70" s="3" t="s">
        <v>81</v>
      </c>
      <c r="H70" s="10" t="s">
        <v>85</v>
      </c>
      <c r="I70" s="11">
        <v>0</v>
      </c>
      <c r="J70" s="20"/>
      <c r="K70" s="12">
        <f t="shared" si="8"/>
        <v>0</v>
      </c>
      <c r="L70" s="5" t="str">
        <f t="shared" si="9"/>
        <v/>
      </c>
      <c r="M70" s="5">
        <v>7</v>
      </c>
      <c r="N70" s="3">
        <v>6</v>
      </c>
      <c r="O70" s="11">
        <v>1.87</v>
      </c>
      <c r="Q70" s="111">
        <f>Masapaug!B10</f>
        <v>7</v>
      </c>
      <c r="R70" s="111" t="str">
        <f>Masapaug!C10</f>
        <v>N</v>
      </c>
      <c r="S70" s="112" t="str">
        <f>Masapaug!D10</f>
        <v>Rich B</v>
      </c>
      <c r="T70" s="113">
        <f>Masapaug!N10</f>
        <v>0</v>
      </c>
      <c r="U70" s="20"/>
      <c r="V70" s="3">
        <v>1</v>
      </c>
      <c r="W70" s="3" t="s">
        <v>81</v>
      </c>
      <c r="X70" s="10" t="s">
        <v>101</v>
      </c>
      <c r="Y70" s="11">
        <v>1.54</v>
      </c>
      <c r="Z70" s="20"/>
      <c r="AA70" s="12">
        <f t="shared" si="10"/>
        <v>0</v>
      </c>
      <c r="AB70" s="5" t="str">
        <f t="shared" si="11"/>
        <v/>
      </c>
      <c r="AC70" s="5">
        <v>7</v>
      </c>
      <c r="AD70" s="3">
        <v>6</v>
      </c>
      <c r="AE70" s="11">
        <v>2.54</v>
      </c>
      <c r="AF70" s="6"/>
    </row>
    <row r="71" spans="1:32" ht="11.15" customHeight="1" x14ac:dyDescent="0.2">
      <c r="A71" s="111">
        <f>Winchester!B11</f>
        <v>8</v>
      </c>
      <c r="B71" s="111" t="str">
        <f>Winchester!C11</f>
        <v>N</v>
      </c>
      <c r="C71" s="10" t="str">
        <f>Winchester!D11</f>
        <v>Scott</v>
      </c>
      <c r="D71" s="114">
        <f>Winchester!N11</f>
        <v>0.65</v>
      </c>
      <c r="E71" s="20"/>
      <c r="F71" s="3">
        <v>2</v>
      </c>
      <c r="G71" s="3" t="s">
        <v>81</v>
      </c>
      <c r="H71" s="10" t="s">
        <v>108</v>
      </c>
      <c r="I71" s="11">
        <v>0</v>
      </c>
      <c r="J71" s="20"/>
      <c r="K71" s="12">
        <f t="shared" si="8"/>
        <v>0</v>
      </c>
      <c r="L71" s="5" t="str">
        <f t="shared" si="9"/>
        <v/>
      </c>
      <c r="M71" s="5">
        <v>8</v>
      </c>
      <c r="N71" s="3">
        <v>10</v>
      </c>
      <c r="O71" s="11">
        <v>1.66</v>
      </c>
      <c r="Q71" s="111">
        <f>Masapaug!B11</f>
        <v>8</v>
      </c>
      <c r="R71" s="111" t="str">
        <f>Masapaug!C11</f>
        <v>N</v>
      </c>
      <c r="S71" s="112" t="str">
        <f>Masapaug!D11</f>
        <v>Scott</v>
      </c>
      <c r="T71" s="113">
        <f>Masapaug!N11</f>
        <v>0</v>
      </c>
      <c r="U71" s="20"/>
      <c r="V71" s="3">
        <v>2</v>
      </c>
      <c r="W71" s="3" t="s">
        <v>81</v>
      </c>
      <c r="X71" s="10" t="s">
        <v>85</v>
      </c>
      <c r="Y71" s="11">
        <v>1.76</v>
      </c>
      <c r="Z71" s="20"/>
      <c r="AA71" s="12">
        <f t="shared" si="10"/>
        <v>3.74</v>
      </c>
      <c r="AB71" s="5">
        <f t="shared" si="11"/>
        <v>5</v>
      </c>
      <c r="AC71" s="5" t="s">
        <v>49</v>
      </c>
      <c r="AD71" s="3">
        <v>0</v>
      </c>
      <c r="AE71" s="11">
        <v>0</v>
      </c>
      <c r="AF71" s="6"/>
    </row>
    <row r="72" spans="1:32" ht="11.15" customHeight="1" x14ac:dyDescent="0.2">
      <c r="A72" s="111">
        <f>Winchester!B12</f>
        <v>9</v>
      </c>
      <c r="B72" s="111" t="str">
        <f>Winchester!C12</f>
        <v>N</v>
      </c>
      <c r="C72" s="10" t="str">
        <f>Winchester!D12</f>
        <v>Steve D</v>
      </c>
      <c r="D72" s="114">
        <f>Winchester!N12</f>
        <v>7.53</v>
      </c>
      <c r="E72" s="20"/>
      <c r="F72" s="3">
        <v>3</v>
      </c>
      <c r="G72" s="3" t="s">
        <v>81</v>
      </c>
      <c r="H72" s="10" t="s">
        <v>91</v>
      </c>
      <c r="I72" s="11">
        <v>2.82</v>
      </c>
      <c r="J72" s="20"/>
      <c r="K72" s="12">
        <f t="shared" si="8"/>
        <v>5.32</v>
      </c>
      <c r="L72" s="5">
        <f t="shared" si="9"/>
        <v>4</v>
      </c>
      <c r="M72" s="5">
        <v>9</v>
      </c>
      <c r="N72" s="3">
        <v>7</v>
      </c>
      <c r="O72" s="11">
        <v>0.8</v>
      </c>
      <c r="Q72" s="111">
        <f>Masapaug!B12</f>
        <v>9</v>
      </c>
      <c r="R72" s="111" t="str">
        <f>Masapaug!C12</f>
        <v>N</v>
      </c>
      <c r="S72" s="112" t="str">
        <f>Masapaug!D12</f>
        <v>Steve D</v>
      </c>
      <c r="T72" s="113">
        <f>Masapaug!N12</f>
        <v>9.83</v>
      </c>
      <c r="U72" s="20"/>
      <c r="V72" s="3">
        <v>2</v>
      </c>
      <c r="W72" s="3" t="s">
        <v>81</v>
      </c>
      <c r="X72" s="10" t="s">
        <v>110</v>
      </c>
      <c r="Y72" s="11">
        <v>1.98</v>
      </c>
      <c r="Z72" s="20"/>
      <c r="AA72" s="12">
        <f t="shared" si="10"/>
        <v>0</v>
      </c>
      <c r="AB72" s="5" t="str">
        <f t="shared" si="11"/>
        <v/>
      </c>
      <c r="AC72" s="5" t="s">
        <v>49</v>
      </c>
      <c r="AD72" s="3">
        <v>0</v>
      </c>
      <c r="AE72" s="11">
        <v>0</v>
      </c>
      <c r="AF72" s="6"/>
    </row>
    <row r="73" spans="1:32" ht="11.15" customHeight="1" x14ac:dyDescent="0.2">
      <c r="A73" s="111">
        <f>Winchester!B13</f>
        <v>10</v>
      </c>
      <c r="B73" s="111" t="str">
        <f>Winchester!C13</f>
        <v>N</v>
      </c>
      <c r="C73" s="10" t="str">
        <f>Winchester!D13</f>
        <v>Steve S</v>
      </c>
      <c r="D73" s="114">
        <f>Winchester!N13</f>
        <v>0</v>
      </c>
      <c r="E73" s="20"/>
      <c r="F73" s="3">
        <v>3</v>
      </c>
      <c r="G73" s="3" t="s">
        <v>81</v>
      </c>
      <c r="H73" s="10" t="s">
        <v>110</v>
      </c>
      <c r="I73" s="11">
        <v>2.5</v>
      </c>
      <c r="J73" s="20"/>
      <c r="K73" s="12">
        <f t="shared" si="8"/>
        <v>0</v>
      </c>
      <c r="L73" s="5" t="str">
        <f t="shared" si="9"/>
        <v/>
      </c>
      <c r="M73" s="5">
        <v>10</v>
      </c>
      <c r="N73" s="3">
        <v>8</v>
      </c>
      <c r="O73" s="11">
        <v>0.65</v>
      </c>
      <c r="Q73" s="111">
        <f>Masapaug!B13</f>
        <v>10</v>
      </c>
      <c r="R73" s="111" t="str">
        <f>Masapaug!C13</f>
        <v>N</v>
      </c>
      <c r="S73" s="112" t="str">
        <f>Masapaug!D13</f>
        <v>Steve S</v>
      </c>
      <c r="T73" s="113">
        <f>Masapaug!N13</f>
        <v>5.91</v>
      </c>
      <c r="U73" s="20"/>
      <c r="V73" s="3">
        <v>3</v>
      </c>
      <c r="W73" s="3" t="s">
        <v>81</v>
      </c>
      <c r="X73" s="10" t="s">
        <v>91</v>
      </c>
      <c r="Y73" s="11">
        <v>0</v>
      </c>
      <c r="Z73" s="20"/>
      <c r="AA73" s="12">
        <f t="shared" si="10"/>
        <v>0</v>
      </c>
      <c r="AB73" s="5" t="str">
        <f t="shared" si="11"/>
        <v/>
      </c>
      <c r="AC73" s="5" t="s">
        <v>49</v>
      </c>
      <c r="AD73" s="3">
        <v>0</v>
      </c>
      <c r="AE73" s="11">
        <v>0</v>
      </c>
      <c r="AF73" s="6"/>
    </row>
    <row r="74" spans="1:32" ht="11.15" customHeight="1" x14ac:dyDescent="0.2">
      <c r="A74" s="111">
        <f>Winchester!B14</f>
        <v>11</v>
      </c>
      <c r="B74" s="111" t="str">
        <f>Winchester!C14</f>
        <v>N</v>
      </c>
      <c r="C74" s="10" t="str">
        <f>Winchester!D14</f>
        <v>Tom O</v>
      </c>
      <c r="D74" s="114">
        <f>Winchester!N14</f>
        <v>5.64</v>
      </c>
      <c r="E74" s="20"/>
      <c r="F74" s="3">
        <v>4</v>
      </c>
      <c r="G74" s="3" t="s">
        <v>81</v>
      </c>
      <c r="H74" s="10" t="s">
        <v>84</v>
      </c>
      <c r="I74" s="11">
        <v>3.92</v>
      </c>
      <c r="J74" s="20"/>
      <c r="K74" s="12">
        <f t="shared" si="8"/>
        <v>5.17</v>
      </c>
      <c r="L74" s="5">
        <f t="shared" si="9"/>
        <v>5</v>
      </c>
      <c r="M74" s="5" t="s">
        <v>49</v>
      </c>
      <c r="N74" s="3">
        <v>0</v>
      </c>
      <c r="O74" s="11">
        <v>0</v>
      </c>
      <c r="Q74" s="111">
        <f>Masapaug!B14</f>
        <v>10</v>
      </c>
      <c r="R74" s="111" t="str">
        <f>Masapaug!C14</f>
        <v>N</v>
      </c>
      <c r="S74" s="112" t="str">
        <f>Masapaug!D14</f>
        <v>Tom O</v>
      </c>
      <c r="T74" s="113">
        <f>Masapaug!N14</f>
        <v>0.73</v>
      </c>
      <c r="U74" s="20"/>
      <c r="V74" s="3">
        <v>3</v>
      </c>
      <c r="W74" s="3" t="s">
        <v>81</v>
      </c>
      <c r="X74" s="10" t="s">
        <v>107</v>
      </c>
      <c r="Y74" s="11">
        <v>0</v>
      </c>
      <c r="Z74" s="20"/>
      <c r="AA74" s="12">
        <f t="shared" si="10"/>
        <v>0</v>
      </c>
      <c r="AB74" s="5" t="str">
        <f t="shared" si="11"/>
        <v/>
      </c>
      <c r="AC74" s="5" t="s">
        <v>49</v>
      </c>
      <c r="AD74" s="3">
        <v>0</v>
      </c>
      <c r="AE74" s="11">
        <v>0</v>
      </c>
      <c r="AF74" s="6"/>
    </row>
    <row r="75" spans="1:32" ht="11.15" customHeight="1" x14ac:dyDescent="0.2">
      <c r="A75" s="111">
        <f>Winchester!B15</f>
        <v>9</v>
      </c>
      <c r="B75" s="111" t="str">
        <f>Winchester!C15</f>
        <v>N</v>
      </c>
      <c r="C75" s="10" t="str">
        <f>Winchester!D15</f>
        <v>Ryan</v>
      </c>
      <c r="D75" s="114">
        <f>Winchester!N15</f>
        <v>12.26</v>
      </c>
      <c r="E75" s="20"/>
      <c r="F75" s="3">
        <v>4</v>
      </c>
      <c r="G75" s="3" t="s">
        <v>81</v>
      </c>
      <c r="H75" s="10" t="s">
        <v>101</v>
      </c>
      <c r="I75" s="11">
        <v>1.25</v>
      </c>
      <c r="J75" s="20"/>
      <c r="K75" s="12">
        <f t="shared" si="8"/>
        <v>0</v>
      </c>
      <c r="L75" s="5" t="str">
        <f t="shared" si="9"/>
        <v/>
      </c>
      <c r="M75" s="5" t="s">
        <v>49</v>
      </c>
      <c r="N75" s="3">
        <v>0</v>
      </c>
      <c r="O75" s="11">
        <v>0</v>
      </c>
      <c r="Q75" s="111">
        <f>Masapaug!B15</f>
        <v>6</v>
      </c>
      <c r="R75" s="111" t="str">
        <f>Masapaug!C15</f>
        <v>N</v>
      </c>
      <c r="S75" s="112" t="str">
        <f>Masapaug!D15</f>
        <v>Ryan</v>
      </c>
      <c r="T75" s="113">
        <f>Masapaug!N15</f>
        <v>2.54</v>
      </c>
      <c r="U75" s="20"/>
      <c r="V75" s="3">
        <v>4</v>
      </c>
      <c r="W75" s="3" t="s">
        <v>81</v>
      </c>
      <c r="X75" s="10" t="s">
        <v>84</v>
      </c>
      <c r="Y75" s="11">
        <v>6.17</v>
      </c>
      <c r="Z75" s="20"/>
      <c r="AA75" s="12">
        <f t="shared" si="10"/>
        <v>6.17</v>
      </c>
      <c r="AB75" s="5">
        <f t="shared" si="11"/>
        <v>4</v>
      </c>
      <c r="AC75" s="5" t="s">
        <v>49</v>
      </c>
      <c r="AD75" s="3">
        <v>0</v>
      </c>
      <c r="AE75" s="11">
        <v>0</v>
      </c>
      <c r="AF75" s="6"/>
    </row>
    <row r="76" spans="1:32" ht="11.15" customHeight="1" x14ac:dyDescent="0.2">
      <c r="A76" s="111">
        <f>Winchester!B16</f>
        <v>6</v>
      </c>
      <c r="B76" s="111" t="str">
        <f>Winchester!C16</f>
        <v>N</v>
      </c>
      <c r="C76" s="10" t="str">
        <f>Winchester!D16</f>
        <v>Jim</v>
      </c>
      <c r="D76" s="114">
        <f>Winchester!N16</f>
        <v>0.84</v>
      </c>
      <c r="E76" s="20"/>
      <c r="F76" s="3">
        <v>5</v>
      </c>
      <c r="G76" s="3" t="s">
        <v>82</v>
      </c>
      <c r="H76" s="10" t="s">
        <v>83</v>
      </c>
      <c r="I76" s="11">
        <v>8.5500000000000007</v>
      </c>
      <c r="J76" s="20"/>
      <c r="K76" s="12">
        <f t="shared" si="8"/>
        <v>10.77</v>
      </c>
      <c r="L76" s="5">
        <f t="shared" si="9"/>
        <v>2</v>
      </c>
      <c r="M76" s="5" t="s">
        <v>49</v>
      </c>
      <c r="N76" s="3">
        <v>0</v>
      </c>
      <c r="O76" s="11">
        <v>0</v>
      </c>
      <c r="Q76" s="111">
        <f>Masapaug!B16</f>
        <v>3</v>
      </c>
      <c r="R76" s="111" t="str">
        <f>Masapaug!C16</f>
        <v>N</v>
      </c>
      <c r="S76" s="112" t="str">
        <f>Masapaug!D16</f>
        <v>Jim</v>
      </c>
      <c r="T76" s="113">
        <f>Masapaug!N16</f>
        <v>0</v>
      </c>
      <c r="U76" s="20"/>
      <c r="V76" s="3">
        <v>4</v>
      </c>
      <c r="W76" s="3" t="s">
        <v>81</v>
      </c>
      <c r="X76" s="10" t="s">
        <v>100</v>
      </c>
      <c r="Y76" s="11">
        <v>0</v>
      </c>
      <c r="Z76" s="20"/>
      <c r="AA76" s="12">
        <f t="shared" si="10"/>
        <v>0</v>
      </c>
      <c r="AB76" s="5" t="str">
        <f t="shared" si="11"/>
        <v/>
      </c>
      <c r="AC76" s="5" t="s">
        <v>49</v>
      </c>
      <c r="AD76" s="3">
        <v>1</v>
      </c>
      <c r="AE76" s="11">
        <v>0</v>
      </c>
      <c r="AF76" s="6"/>
    </row>
    <row r="77" spans="1:32" ht="11.15" customHeight="1" x14ac:dyDescent="0.2">
      <c r="A77" s="111">
        <f>Winchester!B17</f>
        <v>4</v>
      </c>
      <c r="B77" s="111" t="str">
        <f>Winchester!C17</f>
        <v>N</v>
      </c>
      <c r="C77" s="10" t="str">
        <f>Winchester!D17</f>
        <v>Zack</v>
      </c>
      <c r="D77" s="114">
        <f>Winchester!N17</f>
        <v>1.25</v>
      </c>
      <c r="E77" s="20"/>
      <c r="F77" s="3">
        <v>6</v>
      </c>
      <c r="G77" s="3" t="s">
        <v>81</v>
      </c>
      <c r="H77" s="10" t="s">
        <v>87</v>
      </c>
      <c r="I77" s="11">
        <v>1.03</v>
      </c>
      <c r="J77" s="20"/>
      <c r="K77" s="12">
        <f t="shared" si="8"/>
        <v>1.87</v>
      </c>
      <c r="L77" s="5">
        <f t="shared" si="9"/>
        <v>7</v>
      </c>
      <c r="M77" s="5" t="s">
        <v>49</v>
      </c>
      <c r="N77" s="3">
        <v>0</v>
      </c>
      <c r="O77" s="11">
        <v>0</v>
      </c>
      <c r="Q77" s="111">
        <f>Masapaug!B17</f>
        <v>1</v>
      </c>
      <c r="R77" s="111" t="str">
        <f>Masapaug!C17</f>
        <v>N</v>
      </c>
      <c r="S77" s="112" t="str">
        <f>Masapaug!D17</f>
        <v>Zack</v>
      </c>
      <c r="T77" s="113">
        <f>Masapaug!N17</f>
        <v>1.54</v>
      </c>
      <c r="U77" s="20"/>
      <c r="V77" s="3">
        <v>5</v>
      </c>
      <c r="W77" s="3" t="s">
        <v>81</v>
      </c>
      <c r="X77" s="10" t="s">
        <v>83</v>
      </c>
      <c r="Y77" s="11">
        <v>3.55</v>
      </c>
      <c r="Z77" s="20"/>
      <c r="AA77" s="12">
        <f t="shared" si="10"/>
        <v>3.55</v>
      </c>
      <c r="AB77" s="5">
        <f t="shared" si="11"/>
        <v>6</v>
      </c>
      <c r="AC77" s="5" t="s">
        <v>49</v>
      </c>
      <c r="AD77" s="3">
        <v>2</v>
      </c>
      <c r="AE77" s="11">
        <v>0</v>
      </c>
      <c r="AF77" s="6"/>
    </row>
    <row r="78" spans="1:32" ht="11.15" customHeight="1" x14ac:dyDescent="0.2">
      <c r="A78" s="111">
        <f>Winchester!B18</f>
        <v>2</v>
      </c>
      <c r="B78" s="111" t="str">
        <f>Winchester!C18</f>
        <v>N</v>
      </c>
      <c r="C78" s="10" t="str">
        <f>Winchester!D18</f>
        <v>Mike</v>
      </c>
      <c r="D78" s="114">
        <f>Winchester!N18</f>
        <v>0</v>
      </c>
      <c r="E78" s="20"/>
      <c r="F78" s="3">
        <v>6</v>
      </c>
      <c r="G78" s="3" t="s">
        <v>81</v>
      </c>
      <c r="H78" s="10" t="s">
        <v>107</v>
      </c>
      <c r="I78" s="11">
        <v>0.84</v>
      </c>
      <c r="J78" s="20"/>
      <c r="K78" s="12">
        <f t="shared" si="8"/>
        <v>0</v>
      </c>
      <c r="L78" s="5" t="str">
        <f t="shared" si="9"/>
        <v/>
      </c>
      <c r="M78" s="5" t="s">
        <v>49</v>
      </c>
      <c r="N78" s="3">
        <v>1</v>
      </c>
      <c r="O78" s="11">
        <v>0</v>
      </c>
      <c r="Q78" s="111">
        <f>Masapaug!B18</f>
        <v>0</v>
      </c>
      <c r="R78" s="111" t="str">
        <f>Masapaug!C18</f>
        <v>N</v>
      </c>
      <c r="S78" s="112" t="str">
        <f>Masapaug!D18</f>
        <v>Mike</v>
      </c>
      <c r="T78" s="113">
        <f>Masapaug!N18</f>
        <v>0</v>
      </c>
      <c r="U78" s="20"/>
      <c r="V78" s="3">
        <v>5</v>
      </c>
      <c r="W78" s="3" t="s">
        <v>81</v>
      </c>
      <c r="X78" s="10" t="s">
        <v>105</v>
      </c>
      <c r="Y78" s="11">
        <v>0</v>
      </c>
      <c r="Z78" s="20"/>
      <c r="AA78" s="12">
        <f t="shared" si="10"/>
        <v>0</v>
      </c>
      <c r="AB78" s="5" t="str">
        <f t="shared" si="11"/>
        <v/>
      </c>
      <c r="AC78" s="5" t="s">
        <v>49</v>
      </c>
      <c r="AD78" s="3">
        <v>3</v>
      </c>
      <c r="AE78" s="11">
        <v>0</v>
      </c>
      <c r="AF78" s="6"/>
    </row>
    <row r="79" spans="1:32" ht="11.15" customHeight="1" x14ac:dyDescent="0.2">
      <c r="A79" s="111">
        <f>Winchester!B19</f>
        <v>10</v>
      </c>
      <c r="B79" s="111" t="str">
        <f>Winchester!C19</f>
        <v>N</v>
      </c>
      <c r="C79" s="10" t="str">
        <f>Winchester!D19</f>
        <v>Pete</v>
      </c>
      <c r="D79" s="114">
        <f>Winchester!N19</f>
        <v>1.66</v>
      </c>
      <c r="E79" s="20"/>
      <c r="F79" s="3">
        <v>7</v>
      </c>
      <c r="G79" s="3" t="s">
        <v>81</v>
      </c>
      <c r="H79" s="10" t="s">
        <v>88</v>
      </c>
      <c r="I79" s="11">
        <v>0.8</v>
      </c>
      <c r="J79" s="20"/>
      <c r="K79" s="12">
        <f t="shared" si="8"/>
        <v>0.8</v>
      </c>
      <c r="L79" s="5">
        <f t="shared" si="9"/>
        <v>9</v>
      </c>
      <c r="M79" s="5" t="s">
        <v>49</v>
      </c>
      <c r="N79" s="3">
        <v>2</v>
      </c>
      <c r="O79" s="11">
        <v>0</v>
      </c>
      <c r="Q79" s="111">
        <f>Masapaug!B19</f>
        <v>7</v>
      </c>
      <c r="R79" s="111" t="str">
        <f>Masapaug!C19</f>
        <v>N</v>
      </c>
      <c r="S79" s="112" t="str">
        <f>Masapaug!D19</f>
        <v>Pete</v>
      </c>
      <c r="T79" s="113">
        <f>Masapaug!N19</f>
        <v>0</v>
      </c>
      <c r="U79" s="20"/>
      <c r="V79" s="3">
        <v>6</v>
      </c>
      <c r="W79" s="3" t="s">
        <v>81</v>
      </c>
      <c r="X79" s="10" t="s">
        <v>87</v>
      </c>
      <c r="Y79" s="11">
        <v>0</v>
      </c>
      <c r="Z79" s="20"/>
      <c r="AA79" s="12">
        <f t="shared" si="10"/>
        <v>2.54</v>
      </c>
      <c r="AB79" s="5">
        <f t="shared" si="11"/>
        <v>7</v>
      </c>
      <c r="AC79" s="5" t="s">
        <v>49</v>
      </c>
      <c r="AD79" s="3">
        <v>3</v>
      </c>
      <c r="AE79" s="11">
        <v>0</v>
      </c>
      <c r="AF79" s="6"/>
    </row>
    <row r="80" spans="1:32" ht="11.15" customHeight="1" x14ac:dyDescent="0.2">
      <c r="A80" s="111">
        <f>Winchester!B20</f>
        <v>3</v>
      </c>
      <c r="B80" s="111" t="str">
        <f>Winchester!C20</f>
        <v>N</v>
      </c>
      <c r="C80" s="10" t="str">
        <f>Winchester!D20</f>
        <v>John</v>
      </c>
      <c r="D80" s="114">
        <f>Winchester!N20</f>
        <v>2.5</v>
      </c>
      <c r="E80" s="20"/>
      <c r="F80" s="3">
        <v>7</v>
      </c>
      <c r="G80" s="3" t="s">
        <v>81</v>
      </c>
      <c r="H80" s="10" t="s">
        <v>100</v>
      </c>
      <c r="I80" s="11">
        <v>0</v>
      </c>
      <c r="J80" s="20"/>
      <c r="K80" s="12">
        <f t="shared" si="8"/>
        <v>0</v>
      </c>
      <c r="L80" s="5" t="str">
        <f t="shared" si="9"/>
        <v/>
      </c>
      <c r="M80" s="5" t="s">
        <v>49</v>
      </c>
      <c r="N80" s="3">
        <v>2</v>
      </c>
      <c r="O80" s="11">
        <v>0</v>
      </c>
      <c r="Q80" s="111">
        <f>Masapaug!B20</f>
        <v>2</v>
      </c>
      <c r="R80" s="111" t="str">
        <f>Masapaug!C20</f>
        <v>N</v>
      </c>
      <c r="S80" s="112" t="str">
        <f>Masapaug!D20</f>
        <v>John</v>
      </c>
      <c r="T80" s="113">
        <f>Masapaug!N20</f>
        <v>1.98</v>
      </c>
      <c r="U80" s="20"/>
      <c r="V80" s="3">
        <v>6</v>
      </c>
      <c r="W80" s="3" t="s">
        <v>81</v>
      </c>
      <c r="X80" s="10" t="s">
        <v>99</v>
      </c>
      <c r="Y80" s="11">
        <v>2.54</v>
      </c>
      <c r="Z80" s="20"/>
      <c r="AA80" s="12">
        <f t="shared" si="10"/>
        <v>0</v>
      </c>
      <c r="AB80" s="5" t="str">
        <f t="shared" si="11"/>
        <v/>
      </c>
      <c r="AC80" s="5" t="s">
        <v>49</v>
      </c>
      <c r="AD80" s="3">
        <v>4</v>
      </c>
      <c r="AE80" s="11">
        <v>0</v>
      </c>
      <c r="AF80" s="6"/>
    </row>
    <row r="81" spans="1:32" ht="11.15" customHeight="1" x14ac:dyDescent="0.2">
      <c r="A81" s="111" t="str">
        <f>Winchester!B21</f>
        <v xml:space="preserve"> </v>
      </c>
      <c r="B81" s="111" t="str">
        <f>Winchester!C21</f>
        <v>N</v>
      </c>
      <c r="C81" s="10" t="str">
        <f>Winchester!D21</f>
        <v>Rick M</v>
      </c>
      <c r="D81" s="114">
        <f>Winchester!N21</f>
        <v>0</v>
      </c>
      <c r="E81" s="20"/>
      <c r="F81" s="3">
        <v>8</v>
      </c>
      <c r="G81" s="3" t="s">
        <v>81</v>
      </c>
      <c r="H81" s="10" t="s">
        <v>86</v>
      </c>
      <c r="I81" s="11">
        <v>0.65</v>
      </c>
      <c r="J81" s="20"/>
      <c r="K81" s="12">
        <f t="shared" si="8"/>
        <v>0.65</v>
      </c>
      <c r="L81" s="5">
        <f t="shared" si="9"/>
        <v>10</v>
      </c>
      <c r="M81" s="5" t="s">
        <v>49</v>
      </c>
      <c r="N81" s="3">
        <v>3</v>
      </c>
      <c r="O81" s="11">
        <v>0</v>
      </c>
      <c r="Q81" s="111">
        <f>Masapaug!B21</f>
        <v>0</v>
      </c>
      <c r="R81" s="111" t="str">
        <f>Masapaug!C21</f>
        <v>N</v>
      </c>
      <c r="S81" s="112" t="str">
        <f>Masapaug!D21</f>
        <v>Rick M</v>
      </c>
      <c r="T81" s="113">
        <f>Masapaug!N21</f>
        <v>0</v>
      </c>
      <c r="U81" s="20"/>
      <c r="V81" s="3">
        <v>7</v>
      </c>
      <c r="W81" s="3" t="s">
        <v>81</v>
      </c>
      <c r="X81" s="10" t="s">
        <v>88</v>
      </c>
      <c r="Y81" s="11">
        <v>0</v>
      </c>
      <c r="Z81" s="20"/>
      <c r="AA81" s="12">
        <f t="shared" si="10"/>
        <v>0</v>
      </c>
      <c r="AB81" s="5" t="str">
        <f t="shared" si="11"/>
        <v/>
      </c>
      <c r="AC81" s="5" t="s">
        <v>49</v>
      </c>
      <c r="AD81" s="3">
        <v>5</v>
      </c>
      <c r="AE81" s="11">
        <v>0</v>
      </c>
      <c r="AF81" s="6"/>
    </row>
    <row r="82" spans="1:32" ht="11.15" customHeight="1" x14ac:dyDescent="0.2">
      <c r="A82" s="111">
        <f>Winchester!B22</f>
        <v>7</v>
      </c>
      <c r="B82" s="111" t="str">
        <f>Winchester!C22</f>
        <v>N</v>
      </c>
      <c r="C82" s="10" t="str">
        <f>Winchester!D22</f>
        <v>Oz</v>
      </c>
      <c r="D82" s="114">
        <f>Winchester!N22</f>
        <v>0</v>
      </c>
      <c r="E82" s="20"/>
      <c r="F82" s="3">
        <v>8</v>
      </c>
      <c r="G82" s="3" t="s">
        <v>81</v>
      </c>
      <c r="H82" s="10" t="s">
        <v>105</v>
      </c>
      <c r="I82" s="11">
        <v>0</v>
      </c>
      <c r="J82" s="20"/>
      <c r="K82" s="12">
        <f t="shared" si="8"/>
        <v>0</v>
      </c>
      <c r="L82" s="5" t="str">
        <f t="shared" si="9"/>
        <v/>
      </c>
      <c r="M82" s="5" t="s">
        <v>49</v>
      </c>
      <c r="N82" s="3">
        <v>4</v>
      </c>
      <c r="O82" s="11">
        <v>0</v>
      </c>
      <c r="Q82" s="111">
        <f>Masapaug!B22</f>
        <v>4</v>
      </c>
      <c r="R82" s="111" t="str">
        <f>Masapaug!C22</f>
        <v>N</v>
      </c>
      <c r="S82" s="112" t="str">
        <f>Masapaug!D22</f>
        <v>Oz</v>
      </c>
      <c r="T82" s="113">
        <f>Masapaug!N22</f>
        <v>0</v>
      </c>
      <c r="U82" s="20"/>
      <c r="V82" s="3">
        <v>7</v>
      </c>
      <c r="W82" s="3" t="s">
        <v>81</v>
      </c>
      <c r="X82" s="10" t="s">
        <v>90</v>
      </c>
      <c r="Y82" s="11">
        <v>0</v>
      </c>
      <c r="Z82" s="20"/>
      <c r="AA82" s="12">
        <f t="shared" si="10"/>
        <v>0</v>
      </c>
      <c r="AB82" s="5" t="str">
        <f t="shared" si="11"/>
        <v/>
      </c>
      <c r="AC82" s="5" t="s">
        <v>49</v>
      </c>
      <c r="AD82" s="3">
        <v>6</v>
      </c>
      <c r="AE82" s="11">
        <v>0</v>
      </c>
      <c r="AF82" s="6"/>
    </row>
    <row r="83" spans="1:32" ht="11.15" customHeight="1" x14ac:dyDescent="0.2">
      <c r="A83" s="111">
        <f>Winchester!B23</f>
        <v>11</v>
      </c>
      <c r="B83" s="111" t="str">
        <f>Winchester!C23</f>
        <v>N</v>
      </c>
      <c r="C83" s="10" t="str">
        <f>Winchester!D23</f>
        <v>Rich T</v>
      </c>
      <c r="D83" s="114">
        <f>Winchester!N23</f>
        <v>1.82</v>
      </c>
      <c r="E83" s="20"/>
      <c r="F83" s="3">
        <v>9</v>
      </c>
      <c r="G83" s="3" t="s">
        <v>81</v>
      </c>
      <c r="H83" s="10" t="s">
        <v>89</v>
      </c>
      <c r="I83" s="11">
        <v>7.53</v>
      </c>
      <c r="J83" s="20"/>
      <c r="K83" s="12">
        <f t="shared" si="8"/>
        <v>19.79</v>
      </c>
      <c r="L83" s="5">
        <f t="shared" si="9"/>
        <v>1</v>
      </c>
      <c r="M83" s="5" t="s">
        <v>49</v>
      </c>
      <c r="N83" s="3">
        <v>6</v>
      </c>
      <c r="O83" s="11">
        <v>0</v>
      </c>
      <c r="Q83" s="111">
        <f>Masapaug!B23</f>
        <v>8</v>
      </c>
      <c r="R83" s="111" t="str">
        <f>Masapaug!C23</f>
        <v>N</v>
      </c>
      <c r="S83" s="112" t="str">
        <f>Masapaug!D23</f>
        <v>Rich T</v>
      </c>
      <c r="T83" s="113">
        <f>Masapaug!N23</f>
        <v>0</v>
      </c>
      <c r="U83" s="20"/>
      <c r="V83" s="3">
        <v>8</v>
      </c>
      <c r="W83" s="3" t="s">
        <v>81</v>
      </c>
      <c r="X83" s="10" t="s">
        <v>86</v>
      </c>
      <c r="Y83" s="11">
        <v>0</v>
      </c>
      <c r="Z83" s="20"/>
      <c r="AA83" s="12">
        <f t="shared" si="10"/>
        <v>0</v>
      </c>
      <c r="AB83" s="5" t="str">
        <f t="shared" si="11"/>
        <v/>
      </c>
      <c r="AC83" s="5" t="s">
        <v>49</v>
      </c>
      <c r="AD83" s="3">
        <v>7</v>
      </c>
      <c r="AE83" s="11">
        <v>0</v>
      </c>
      <c r="AF83" s="6"/>
    </row>
    <row r="84" spans="1:32" ht="11.15" customHeight="1" x14ac:dyDescent="0.2">
      <c r="A84" s="111">
        <f>Winchester!B24</f>
        <v>8</v>
      </c>
      <c r="B84" s="111" t="str">
        <f>Winchester!C24</f>
        <v>N</v>
      </c>
      <c r="C84" s="10" t="str">
        <f>Winchester!D24</f>
        <v>Rich K</v>
      </c>
      <c r="D84" s="114">
        <f>Winchester!N24</f>
        <v>0</v>
      </c>
      <c r="E84" s="20"/>
      <c r="F84" s="3">
        <v>9</v>
      </c>
      <c r="G84" s="3" t="s">
        <v>81</v>
      </c>
      <c r="H84" s="10" t="s">
        <v>99</v>
      </c>
      <c r="I84" s="11">
        <v>12.26</v>
      </c>
      <c r="J84" s="20"/>
      <c r="K84" s="12">
        <f t="shared" si="8"/>
        <v>0</v>
      </c>
      <c r="L84" s="5" t="str">
        <f t="shared" si="9"/>
        <v/>
      </c>
      <c r="M84" s="5" t="s">
        <v>49</v>
      </c>
      <c r="N84" s="3">
        <v>7</v>
      </c>
      <c r="O84" s="11">
        <v>0</v>
      </c>
      <c r="Q84" s="111">
        <f>Masapaug!B24</f>
        <v>5</v>
      </c>
      <c r="R84" s="111" t="str">
        <f>Masapaug!C24</f>
        <v>N</v>
      </c>
      <c r="S84" s="112" t="str">
        <f>Masapaug!D24</f>
        <v>Rich K</v>
      </c>
      <c r="T84" s="113">
        <f>Masapaug!N24</f>
        <v>0</v>
      </c>
      <c r="U84" s="20"/>
      <c r="V84" s="3">
        <v>8</v>
      </c>
      <c r="W84" s="3" t="s">
        <v>81</v>
      </c>
      <c r="X84" s="10" t="s">
        <v>93</v>
      </c>
      <c r="Y84" s="11">
        <v>0</v>
      </c>
      <c r="Z84" s="20"/>
      <c r="AA84" s="12">
        <f t="shared" si="10"/>
        <v>0</v>
      </c>
      <c r="AB84" s="5" t="str">
        <f t="shared" si="11"/>
        <v/>
      </c>
      <c r="AC84" s="5" t="s">
        <v>49</v>
      </c>
      <c r="AD84" s="3">
        <v>7</v>
      </c>
      <c r="AE84" s="11">
        <v>0</v>
      </c>
      <c r="AF84" s="6"/>
    </row>
    <row r="85" spans="1:32" ht="11.15" customHeight="1" x14ac:dyDescent="0.2">
      <c r="A85" s="111">
        <f>Winchester!B25</f>
        <v>1</v>
      </c>
      <c r="B85" s="111" t="str">
        <f>Winchester!C25</f>
        <v>N</v>
      </c>
      <c r="C85" s="10" t="str">
        <f>Winchester!D25</f>
        <v>Eli</v>
      </c>
      <c r="D85" s="114">
        <f>Winchester!N25</f>
        <v>1.87</v>
      </c>
      <c r="E85" s="20"/>
      <c r="F85" s="3">
        <v>10</v>
      </c>
      <c r="G85" s="3" t="s">
        <v>81</v>
      </c>
      <c r="H85" s="10" t="s">
        <v>92</v>
      </c>
      <c r="I85" s="11">
        <v>0</v>
      </c>
      <c r="J85" s="20"/>
      <c r="K85" s="12">
        <f t="shared" si="8"/>
        <v>1.66</v>
      </c>
      <c r="L85" s="5">
        <f t="shared" si="9"/>
        <v>8</v>
      </c>
      <c r="M85" s="5" t="s">
        <v>49</v>
      </c>
      <c r="N85" s="3">
        <v>8</v>
      </c>
      <c r="O85" s="11">
        <v>0</v>
      </c>
      <c r="Q85" s="111">
        <f>Masapaug!B25</f>
        <v>9</v>
      </c>
      <c r="R85" s="111" t="str">
        <f>Masapaug!C25</f>
        <v>N</v>
      </c>
      <c r="S85" s="112" t="str">
        <f>Masapaug!D25</f>
        <v>Eli</v>
      </c>
      <c r="T85" s="113">
        <f>Masapaug!N25</f>
        <v>2.56</v>
      </c>
      <c r="U85" s="20"/>
      <c r="V85" s="3">
        <v>9</v>
      </c>
      <c r="W85" s="3" t="s">
        <v>81</v>
      </c>
      <c r="X85" s="10" t="s">
        <v>89</v>
      </c>
      <c r="Y85" s="11">
        <v>9.83</v>
      </c>
      <c r="Z85" s="20"/>
      <c r="AA85" s="12">
        <f t="shared" si="10"/>
        <v>12.39</v>
      </c>
      <c r="AB85" s="5">
        <f t="shared" si="11"/>
        <v>1</v>
      </c>
      <c r="AC85" s="5" t="s">
        <v>49</v>
      </c>
      <c r="AD85" s="3">
        <v>8</v>
      </c>
      <c r="AE85" s="11">
        <v>0</v>
      </c>
      <c r="AF85" s="6"/>
    </row>
    <row r="86" spans="1:32" ht="11.15" customHeight="1" x14ac:dyDescent="0.2">
      <c r="A86" s="111">
        <f>Winchester!B26</f>
        <v>0</v>
      </c>
      <c r="B86" s="111">
        <f>Winchester!C26</f>
        <v>0</v>
      </c>
      <c r="C86" s="10" t="str">
        <f>Winchester!D26</f>
        <v>X</v>
      </c>
      <c r="D86" s="114">
        <f>Winchester!N26</f>
        <v>0</v>
      </c>
      <c r="E86" s="20"/>
      <c r="F86" s="3">
        <v>10</v>
      </c>
      <c r="G86" s="3" t="s">
        <v>81</v>
      </c>
      <c r="H86" s="10" t="s">
        <v>90</v>
      </c>
      <c r="I86" s="11">
        <v>1.66</v>
      </c>
      <c r="J86" s="20"/>
      <c r="K86" s="12">
        <f t="shared" si="8"/>
        <v>0</v>
      </c>
      <c r="L86" s="5" t="str">
        <f t="shared" si="9"/>
        <v/>
      </c>
      <c r="M86" s="5" t="s">
        <v>49</v>
      </c>
      <c r="N86" s="3">
        <v>9</v>
      </c>
      <c r="O86" s="11">
        <v>0</v>
      </c>
      <c r="Q86" s="111" t="str">
        <f>Masapaug!B26</f>
        <v xml:space="preserve"> </v>
      </c>
      <c r="R86" s="111">
        <f>Masapaug!C26</f>
        <v>0</v>
      </c>
      <c r="S86" s="112" t="str">
        <f>Masapaug!D26</f>
        <v>X</v>
      </c>
      <c r="T86" s="113">
        <f>Masapaug!N26</f>
        <v>0</v>
      </c>
      <c r="U86" s="20"/>
      <c r="V86" s="3">
        <v>9</v>
      </c>
      <c r="W86" s="3" t="s">
        <v>81</v>
      </c>
      <c r="X86" s="10" t="s">
        <v>109</v>
      </c>
      <c r="Y86" s="11">
        <v>2.56</v>
      </c>
      <c r="Z86" s="20"/>
      <c r="AA86" s="12">
        <f t="shared" si="10"/>
        <v>0</v>
      </c>
      <c r="AB86" s="5" t="str">
        <f t="shared" si="11"/>
        <v/>
      </c>
      <c r="AC86" s="5" t="s">
        <v>49</v>
      </c>
      <c r="AD86" s="3">
        <v>8</v>
      </c>
      <c r="AE86" s="11">
        <v>0</v>
      </c>
      <c r="AF86" s="6"/>
    </row>
    <row r="87" spans="1:32" ht="11.15" customHeight="1" x14ac:dyDescent="0.2">
      <c r="A87" s="111">
        <f>Winchester!B27</f>
        <v>0</v>
      </c>
      <c r="B87" s="111">
        <f>Winchester!C27</f>
        <v>0</v>
      </c>
      <c r="C87" s="10" t="str">
        <f>Winchester!D27</f>
        <v>X</v>
      </c>
      <c r="D87" s="114">
        <f>Winchester!N27</f>
        <v>0</v>
      </c>
      <c r="E87" s="20"/>
      <c r="F87" s="3">
        <v>11</v>
      </c>
      <c r="G87" s="3" t="s">
        <v>81</v>
      </c>
      <c r="H87" s="10" t="s">
        <v>104</v>
      </c>
      <c r="I87" s="11">
        <v>5.64</v>
      </c>
      <c r="J87" s="20"/>
      <c r="K87" s="12">
        <f t="shared" si="8"/>
        <v>7.46</v>
      </c>
      <c r="L87" s="5">
        <f t="shared" si="9"/>
        <v>3</v>
      </c>
      <c r="M87" s="5" t="s">
        <v>49</v>
      </c>
      <c r="N87" s="3">
        <v>10</v>
      </c>
      <c r="O87" s="11">
        <v>0</v>
      </c>
      <c r="Q87" s="111">
        <f>Masapaug!B27</f>
        <v>0</v>
      </c>
      <c r="R87" s="111">
        <f>Masapaug!C27</f>
        <v>0</v>
      </c>
      <c r="S87" s="112" t="str">
        <f>Masapaug!D27</f>
        <v>X</v>
      </c>
      <c r="T87" s="113">
        <f>Masapaug!N27</f>
        <v>0</v>
      </c>
      <c r="U87" s="20"/>
      <c r="V87" s="3">
        <v>10</v>
      </c>
      <c r="W87" s="3" t="s">
        <v>81</v>
      </c>
      <c r="X87" s="10" t="s">
        <v>92</v>
      </c>
      <c r="Y87" s="11">
        <v>5.91</v>
      </c>
      <c r="Z87" s="20"/>
      <c r="AA87" s="12">
        <f t="shared" si="10"/>
        <v>6.6400000000000006</v>
      </c>
      <c r="AB87" s="5">
        <f t="shared" si="11"/>
        <v>3</v>
      </c>
      <c r="AC87" s="5" t="s">
        <v>49</v>
      </c>
      <c r="AD87" s="3">
        <v>9</v>
      </c>
      <c r="AE87" s="11">
        <v>0</v>
      </c>
      <c r="AF87" s="6"/>
    </row>
    <row r="88" spans="1:32" ht="11.15" customHeight="1" x14ac:dyDescent="0.2">
      <c r="A88" s="111">
        <f>Winchester!B28</f>
        <v>0</v>
      </c>
      <c r="B88" s="111">
        <f>Winchester!C28</f>
        <v>0</v>
      </c>
      <c r="C88" s="10" t="str">
        <f>Winchester!D28</f>
        <v>X</v>
      </c>
      <c r="D88" s="114">
        <f>Winchester!N28</f>
        <v>0</v>
      </c>
      <c r="E88" s="20"/>
      <c r="F88" s="3">
        <v>11</v>
      </c>
      <c r="G88" s="3" t="s">
        <v>81</v>
      </c>
      <c r="H88" s="10" t="s">
        <v>93</v>
      </c>
      <c r="I88" s="11">
        <v>1.82</v>
      </c>
      <c r="J88" s="20"/>
      <c r="K88" s="12">
        <f t="shared" si="8"/>
        <v>0</v>
      </c>
      <c r="L88" s="5" t="str">
        <f t="shared" si="9"/>
        <v/>
      </c>
      <c r="M88" s="5" t="s">
        <v>49</v>
      </c>
      <c r="N88" s="3">
        <v>11</v>
      </c>
      <c r="O88" s="11">
        <v>0</v>
      </c>
      <c r="Q88" s="111">
        <f>Masapaug!B28</f>
        <v>0</v>
      </c>
      <c r="R88" s="111">
        <f>Masapaug!C28</f>
        <v>0</v>
      </c>
      <c r="S88" s="112" t="str">
        <f>Masapaug!D28</f>
        <v>X</v>
      </c>
      <c r="T88" s="113">
        <f>Masapaug!N28</f>
        <v>0</v>
      </c>
      <c r="U88" s="20"/>
      <c r="V88" s="3">
        <v>10</v>
      </c>
      <c r="W88" s="3" t="s">
        <v>81</v>
      </c>
      <c r="X88" s="10" t="s">
        <v>104</v>
      </c>
      <c r="Y88" s="11">
        <v>0.73</v>
      </c>
      <c r="Z88" s="20"/>
      <c r="AA88" s="12">
        <f t="shared" si="10"/>
        <v>0</v>
      </c>
      <c r="AB88" s="5" t="str">
        <f t="shared" si="11"/>
        <v/>
      </c>
      <c r="AC88" s="5" t="s">
        <v>49</v>
      </c>
      <c r="AD88" s="3">
        <v>10</v>
      </c>
      <c r="AE88" s="11">
        <v>0</v>
      </c>
      <c r="AF88" s="6"/>
    </row>
    <row r="89" spans="1:32" ht="11.15" customHeight="1" x14ac:dyDescent="0.2">
      <c r="A89" s="111">
        <f>Winchester!B29</f>
        <v>0</v>
      </c>
      <c r="B89" s="111">
        <f>Winchester!C29</f>
        <v>0</v>
      </c>
      <c r="C89" s="10" t="str">
        <f>Winchester!D29</f>
        <v>X</v>
      </c>
      <c r="D89" s="114">
        <f>Winchester!N29</f>
        <v>0</v>
      </c>
      <c r="E89" s="21"/>
      <c r="F89" s="3" t="s">
        <v>106</v>
      </c>
      <c r="G89" s="3" t="s">
        <v>81</v>
      </c>
      <c r="H89" s="10" t="s">
        <v>102</v>
      </c>
      <c r="I89" s="11">
        <v>0</v>
      </c>
      <c r="J89" s="21"/>
      <c r="K89" s="12">
        <f t="shared" si="8"/>
        <v>0</v>
      </c>
      <c r="L89" s="5" t="str">
        <f t="shared" si="9"/>
        <v/>
      </c>
      <c r="M89" s="5" t="s">
        <v>49</v>
      </c>
      <c r="N89" s="3" t="s">
        <v>106</v>
      </c>
      <c r="O89" s="11">
        <v>0</v>
      </c>
      <c r="Q89" s="111">
        <f>Masapaug!B29</f>
        <v>0</v>
      </c>
      <c r="R89" s="111">
        <f>Masapaug!C29</f>
        <v>0</v>
      </c>
      <c r="S89" s="112" t="str">
        <f>Masapaug!D29</f>
        <v>X</v>
      </c>
      <c r="T89" s="113">
        <f>Masapaug!N29</f>
        <v>0</v>
      </c>
      <c r="U89" s="21"/>
      <c r="V89" s="3" t="s">
        <v>106</v>
      </c>
      <c r="W89" s="3">
        <v>0</v>
      </c>
      <c r="X89" s="10" t="s">
        <v>37</v>
      </c>
      <c r="Y89" s="11">
        <v>0</v>
      </c>
      <c r="Z89" s="21"/>
      <c r="AA89" s="12">
        <f t="shared" si="10"/>
        <v>0</v>
      </c>
      <c r="AB89" s="5" t="str">
        <f t="shared" si="11"/>
        <v/>
      </c>
      <c r="AC89" s="5" t="s">
        <v>49</v>
      </c>
      <c r="AD89" s="3" t="s">
        <v>106</v>
      </c>
      <c r="AE89" s="11">
        <v>0</v>
      </c>
      <c r="AF89" s="6"/>
    </row>
    <row r="90" spans="1:32" ht="11.15" customHeight="1" x14ac:dyDescent="0.25">
      <c r="A90" s="27"/>
      <c r="B90" s="15" t="s">
        <v>57</v>
      </c>
      <c r="C90" s="16" t="s">
        <v>64</v>
      </c>
      <c r="D90" s="17" t="s">
        <v>58</v>
      </c>
      <c r="E90" s="17">
        <v>3</v>
      </c>
      <c r="F90"/>
      <c r="G90"/>
      <c r="H90" s="17" t="s">
        <v>32</v>
      </c>
      <c r="I90" s="16">
        <f>Winchester!Q31</f>
        <v>2.2199999999999998</v>
      </c>
      <c r="J90" s="24"/>
      <c r="K90" s="6"/>
      <c r="L90" s="22"/>
      <c r="M90" s="22"/>
      <c r="N90" s="6"/>
      <c r="O90" s="6"/>
      <c r="Q90" s="6"/>
      <c r="R90" s="15" t="s">
        <v>57</v>
      </c>
      <c r="S90" s="16" t="s">
        <v>66</v>
      </c>
      <c r="T90" s="17" t="s">
        <v>58</v>
      </c>
      <c r="U90" s="17">
        <v>7</v>
      </c>
      <c r="V90" s="6"/>
      <c r="W90" s="6"/>
      <c r="X90" s="17" t="s">
        <v>32</v>
      </c>
      <c r="Y90" s="16">
        <f>Masapaug!Q31</f>
        <v>0.95777777777777784</v>
      </c>
      <c r="Z90" s="6"/>
      <c r="AA90" s="26"/>
      <c r="AB90" s="22"/>
      <c r="AC90" s="22"/>
      <c r="AD90" s="6"/>
      <c r="AE90" s="6"/>
      <c r="AF90" s="6"/>
    </row>
    <row r="91" spans="1:32" s="6" customFormat="1" ht="11.15" customHeight="1" x14ac:dyDescent="0.2">
      <c r="L91" s="22"/>
      <c r="M91" s="22"/>
      <c r="S91" s="23"/>
    </row>
    <row r="92" spans="1:32" ht="11.15" customHeight="1" x14ac:dyDescent="0.2">
      <c r="A92" s="159" t="str">
        <f>YTD!L18</f>
        <v>candlewood</v>
      </c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7" t="s">
        <v>51</v>
      </c>
      <c r="N92" s="7" t="s">
        <v>52</v>
      </c>
      <c r="O92" s="7" t="s">
        <v>51</v>
      </c>
      <c r="Q92" s="159" t="str">
        <f>YTD!L22</f>
        <v>CT River 2</v>
      </c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7" t="s">
        <v>51</v>
      </c>
      <c r="AD92" s="7" t="s">
        <v>52</v>
      </c>
      <c r="AE92" s="7" t="s">
        <v>51</v>
      </c>
      <c r="AF92" s="6"/>
    </row>
    <row r="93" spans="1:32" ht="11.15" customHeight="1" x14ac:dyDescent="0.2">
      <c r="A93" s="8" t="s">
        <v>48</v>
      </c>
      <c r="B93" s="8" t="s">
        <v>46</v>
      </c>
      <c r="C93" s="8" t="s">
        <v>0</v>
      </c>
      <c r="D93" s="4" t="s">
        <v>47</v>
      </c>
      <c r="E93" s="19"/>
      <c r="F93" s="4" t="s">
        <v>48</v>
      </c>
      <c r="G93" s="8" t="s">
        <v>46</v>
      </c>
      <c r="H93" s="8" t="s">
        <v>0</v>
      </c>
      <c r="I93" s="4" t="s">
        <v>47</v>
      </c>
      <c r="J93" s="19"/>
      <c r="K93" s="4" t="s">
        <v>8</v>
      </c>
      <c r="L93" s="9" t="s">
        <v>50</v>
      </c>
      <c r="M93" s="8" t="s">
        <v>50</v>
      </c>
      <c r="N93" s="8" t="s">
        <v>48</v>
      </c>
      <c r="O93" s="8" t="s">
        <v>53</v>
      </c>
      <c r="Q93" s="8" t="s">
        <v>48</v>
      </c>
      <c r="R93" s="8" t="s">
        <v>46</v>
      </c>
      <c r="S93" s="8" t="s">
        <v>0</v>
      </c>
      <c r="T93" s="4" t="s">
        <v>47</v>
      </c>
      <c r="U93" s="19"/>
      <c r="V93" s="4" t="s">
        <v>48</v>
      </c>
      <c r="W93" s="8" t="s">
        <v>46</v>
      </c>
      <c r="X93" s="8" t="s">
        <v>0</v>
      </c>
      <c r="Y93" s="4" t="s">
        <v>47</v>
      </c>
      <c r="Z93" s="19"/>
      <c r="AA93" s="4" t="s">
        <v>8</v>
      </c>
      <c r="AB93" s="9" t="s">
        <v>50</v>
      </c>
      <c r="AC93" s="8" t="s">
        <v>50</v>
      </c>
      <c r="AD93" s="8" t="s">
        <v>48</v>
      </c>
      <c r="AE93" s="8" t="s">
        <v>53</v>
      </c>
      <c r="AF93" s="6"/>
    </row>
    <row r="94" spans="1:32" ht="11.15" customHeight="1" x14ac:dyDescent="0.2">
      <c r="A94" s="111">
        <f>Candlewood!B4</f>
        <v>1</v>
      </c>
      <c r="B94" s="111" t="str">
        <f>Candlewood!C4</f>
        <v>N</v>
      </c>
      <c r="C94" s="10" t="str">
        <f>Candlewood!D4</f>
        <v>Armand</v>
      </c>
      <c r="D94" s="114">
        <f>Candlewood!N4</f>
        <v>8.4700000000000006</v>
      </c>
      <c r="E94" s="20"/>
      <c r="F94" s="3">
        <v>0</v>
      </c>
      <c r="G94" s="3" t="s">
        <v>81</v>
      </c>
      <c r="H94" s="10" t="s">
        <v>107</v>
      </c>
      <c r="I94" s="11">
        <v>0</v>
      </c>
      <c r="J94" s="20"/>
      <c r="K94" s="12">
        <f t="shared" ref="K94:K119" si="12">IF(F94=20,0,IF(F94=F95,I94+I95,IF(G94="Y",I94+I$120,0)))</f>
        <v>0</v>
      </c>
      <c r="L94" s="5" t="str">
        <f>IF(K94&gt;0,RANK(K94,K$94:K$119,0),"")</f>
        <v/>
      </c>
      <c r="M94" s="28">
        <v>1</v>
      </c>
      <c r="N94" s="3">
        <v>6</v>
      </c>
      <c r="O94" s="12">
        <v>18.23</v>
      </c>
      <c r="Q94" s="111">
        <f>'CT River 2'!B4</f>
        <v>1</v>
      </c>
      <c r="R94" s="111" t="str">
        <f>'CT River 2'!C4</f>
        <v>N</v>
      </c>
      <c r="S94" s="112" t="str">
        <f>'CT River 2'!D4</f>
        <v>Armand</v>
      </c>
      <c r="T94" s="113">
        <f>'CT River 2'!N4</f>
        <v>0</v>
      </c>
      <c r="U94" s="20"/>
      <c r="V94" s="3">
        <v>0</v>
      </c>
      <c r="W94" s="3" t="s">
        <v>81</v>
      </c>
      <c r="X94" s="10" t="s">
        <v>108</v>
      </c>
      <c r="Y94" s="11">
        <v>0</v>
      </c>
      <c r="Z94" s="20"/>
      <c r="AA94" s="12">
        <f>IF(V94=20,0,IF(V94=V95,Y94+Y95,IF(W94="Y",Y94+Y$120,0)))</f>
        <v>0</v>
      </c>
      <c r="AB94" s="5" t="str">
        <f>IF(AA94&gt;0,RANK(AA94,AA$94:AA$119,0),"")</f>
        <v/>
      </c>
      <c r="AC94" s="5">
        <v>1</v>
      </c>
      <c r="AD94" s="3">
        <v>3</v>
      </c>
      <c r="AE94" s="11">
        <v>9.32</v>
      </c>
      <c r="AF94" s="6"/>
    </row>
    <row r="95" spans="1:32" ht="11.15" customHeight="1" x14ac:dyDescent="0.2">
      <c r="A95" s="111">
        <f>Candlewood!B5</f>
        <v>2</v>
      </c>
      <c r="B95" s="111" t="str">
        <f>Candlewood!C5</f>
        <v>N</v>
      </c>
      <c r="C95" s="10" t="str">
        <f>Candlewood!D5</f>
        <v>Dean</v>
      </c>
      <c r="D95" s="114">
        <f>Candlewood!N5</f>
        <v>5.29</v>
      </c>
      <c r="E95" s="20"/>
      <c r="F95" s="3">
        <v>0</v>
      </c>
      <c r="G95" s="3" t="s">
        <v>81</v>
      </c>
      <c r="H95" s="10" t="s">
        <v>90</v>
      </c>
      <c r="I95" s="11">
        <v>0</v>
      </c>
      <c r="J95" s="20"/>
      <c r="K95" s="12">
        <f t="shared" si="12"/>
        <v>0</v>
      </c>
      <c r="L95" s="5" t="str">
        <f t="shared" ref="L95:L97" si="13">IF(K95&gt;0,RANK(K95,K$94:K$119,0),"")</f>
        <v/>
      </c>
      <c r="M95" s="28">
        <v>2</v>
      </c>
      <c r="N95" s="3">
        <v>9</v>
      </c>
      <c r="O95" s="12">
        <v>17.39</v>
      </c>
      <c r="Q95" s="111">
        <f>'CT River 2'!B5</f>
        <v>2</v>
      </c>
      <c r="R95" s="111" t="str">
        <f>'CT River 2'!C5</f>
        <v>N</v>
      </c>
      <c r="S95" s="112" t="str">
        <f>'CT River 2'!D5</f>
        <v>Dean</v>
      </c>
      <c r="T95" s="113">
        <f>'CT River 2'!N5</f>
        <v>3.47</v>
      </c>
      <c r="U95" s="20"/>
      <c r="V95" s="3">
        <v>0</v>
      </c>
      <c r="W95" s="3" t="s">
        <v>81</v>
      </c>
      <c r="X95" s="10" t="s">
        <v>102</v>
      </c>
      <c r="Y95" s="11">
        <v>0</v>
      </c>
      <c r="Z95" s="20"/>
      <c r="AA95" s="12">
        <f t="shared" ref="AA95:AA119" si="14">IF(V95=20,0,IF(V95=V96,Y95+Y96,IF(W95="Y",Y95+Y$120,0)))</f>
        <v>0</v>
      </c>
      <c r="AB95" s="5" t="str">
        <f t="shared" ref="AB95:AB119" si="15">IF(AA95&gt;0,RANK(AA95,AA$94:AA$119,0),"")</f>
        <v/>
      </c>
      <c r="AC95" s="5">
        <v>2</v>
      </c>
      <c r="AD95" s="3">
        <v>2</v>
      </c>
      <c r="AE95" s="11">
        <v>5.28</v>
      </c>
      <c r="AF95" s="6"/>
    </row>
    <row r="96" spans="1:32" ht="11.15" customHeight="1" x14ac:dyDescent="0.2">
      <c r="A96" s="111">
        <f>Candlewood!B6</f>
        <v>3</v>
      </c>
      <c r="B96" s="111" t="str">
        <f>Candlewood!C6</f>
        <v>N</v>
      </c>
      <c r="C96" s="10" t="str">
        <f>Candlewood!D6</f>
        <v>Jack</v>
      </c>
      <c r="D96" s="114">
        <f>Candlewood!N6</f>
        <v>0</v>
      </c>
      <c r="E96" s="20"/>
      <c r="F96" s="3">
        <v>0</v>
      </c>
      <c r="G96" s="3">
        <v>0</v>
      </c>
      <c r="H96" s="10" t="s">
        <v>37</v>
      </c>
      <c r="I96" s="11">
        <v>0</v>
      </c>
      <c r="J96" s="20"/>
      <c r="K96" s="12">
        <f t="shared" si="12"/>
        <v>0</v>
      </c>
      <c r="L96" s="5" t="str">
        <f t="shared" si="13"/>
        <v/>
      </c>
      <c r="M96" s="28">
        <v>3</v>
      </c>
      <c r="N96" s="3">
        <v>4</v>
      </c>
      <c r="O96" s="12">
        <v>15.23</v>
      </c>
      <c r="Q96" s="111">
        <f>'CT River 2'!B6</f>
        <v>3</v>
      </c>
      <c r="R96" s="111" t="str">
        <f>'CT River 2'!C6</f>
        <v>N</v>
      </c>
      <c r="S96" s="112" t="str">
        <f>'CT River 2'!D6</f>
        <v>Jack</v>
      </c>
      <c r="T96" s="113">
        <f>'CT River 2'!N6</f>
        <v>4.62</v>
      </c>
      <c r="U96" s="20"/>
      <c r="V96" s="3">
        <v>0</v>
      </c>
      <c r="W96" s="3" t="s">
        <v>81</v>
      </c>
      <c r="X96" s="10" t="s">
        <v>109</v>
      </c>
      <c r="Y96" s="11">
        <v>0</v>
      </c>
      <c r="Z96" s="20"/>
      <c r="AA96" s="12">
        <f t="shared" si="14"/>
        <v>0</v>
      </c>
      <c r="AB96" s="5" t="str">
        <f t="shared" si="15"/>
        <v/>
      </c>
      <c r="AC96" s="5">
        <v>3</v>
      </c>
      <c r="AD96" s="3">
        <v>8</v>
      </c>
      <c r="AE96" s="11">
        <v>5.09</v>
      </c>
      <c r="AF96" s="6"/>
    </row>
    <row r="97" spans="1:32" ht="11.15" customHeight="1" x14ac:dyDescent="0.2">
      <c r="A97" s="111">
        <f>Candlewood!B7</f>
        <v>4</v>
      </c>
      <c r="B97" s="111" t="str">
        <f>Candlewood!C7</f>
        <v>N</v>
      </c>
      <c r="C97" s="10" t="str">
        <f>Candlewood!D7</f>
        <v>Jason</v>
      </c>
      <c r="D97" s="114">
        <f>Candlewood!N7</f>
        <v>15.23</v>
      </c>
      <c r="E97" s="20"/>
      <c r="F97" s="3">
        <v>0</v>
      </c>
      <c r="G97" s="3">
        <v>0</v>
      </c>
      <c r="H97" s="10" t="s">
        <v>37</v>
      </c>
      <c r="I97" s="11">
        <v>0</v>
      </c>
      <c r="J97" s="20"/>
      <c r="K97" s="12">
        <f t="shared" si="12"/>
        <v>0</v>
      </c>
      <c r="L97" s="5" t="str">
        <f t="shared" si="13"/>
        <v/>
      </c>
      <c r="M97" s="28">
        <v>4</v>
      </c>
      <c r="N97" s="3">
        <v>11</v>
      </c>
      <c r="O97" s="12">
        <v>13.870000000000001</v>
      </c>
      <c r="Q97" s="111">
        <f>'CT River 2'!B7</f>
        <v>4</v>
      </c>
      <c r="R97" s="111" t="str">
        <f>'CT River 2'!C7</f>
        <v>Y</v>
      </c>
      <c r="S97" s="112" t="str">
        <f>'CT River 2'!D7</f>
        <v>Jason</v>
      </c>
      <c r="T97" s="113">
        <f>'CT River 2'!N7</f>
        <v>0</v>
      </c>
      <c r="U97" s="20"/>
      <c r="V97" s="3">
        <v>0</v>
      </c>
      <c r="W97" s="3">
        <v>0</v>
      </c>
      <c r="X97" s="10" t="s">
        <v>37</v>
      </c>
      <c r="Y97" s="11">
        <v>0</v>
      </c>
      <c r="Z97" s="20"/>
      <c r="AA97" s="12">
        <f t="shared" si="14"/>
        <v>0</v>
      </c>
      <c r="AB97" s="5" t="str">
        <f t="shared" si="15"/>
        <v/>
      </c>
      <c r="AC97" s="5">
        <v>4</v>
      </c>
      <c r="AD97" s="3">
        <v>9</v>
      </c>
      <c r="AE97" s="11">
        <v>4.1899999999999995</v>
      </c>
      <c r="AF97" s="6"/>
    </row>
    <row r="98" spans="1:32" ht="11.15" customHeight="1" x14ac:dyDescent="0.2">
      <c r="A98" s="111">
        <f>Candlewood!B8</f>
        <v>9</v>
      </c>
      <c r="B98" s="111" t="str">
        <f>Candlewood!C8</f>
        <v>N</v>
      </c>
      <c r="C98" s="10" t="str">
        <f>Candlewood!D8</f>
        <v>Kevin</v>
      </c>
      <c r="D98" s="114">
        <f>Candlewood!N8</f>
        <v>4.96</v>
      </c>
      <c r="E98" s="20"/>
      <c r="F98" s="3">
        <v>0</v>
      </c>
      <c r="G98" s="3">
        <v>0</v>
      </c>
      <c r="H98" s="10" t="s">
        <v>37</v>
      </c>
      <c r="I98" s="11">
        <v>0</v>
      </c>
      <c r="J98" s="20"/>
      <c r="K98" s="12">
        <f t="shared" si="12"/>
        <v>0</v>
      </c>
      <c r="L98" s="5" t="str">
        <f t="shared" ref="L98:L119" si="16">IF(K98&gt;0,RANK(K98,K$94:K$119,0),"")</f>
        <v/>
      </c>
      <c r="M98" s="28">
        <v>5</v>
      </c>
      <c r="N98" s="3">
        <v>2</v>
      </c>
      <c r="O98" s="12">
        <v>9.6999999999999993</v>
      </c>
      <c r="Q98" s="111">
        <f>'CT River 2'!B8</f>
        <v>5</v>
      </c>
      <c r="R98" s="111" t="str">
        <f>'CT River 2'!C8</f>
        <v>N</v>
      </c>
      <c r="S98" s="112" t="str">
        <f>'CT River 2'!D8</f>
        <v>Kevin</v>
      </c>
      <c r="T98" s="113">
        <f>'CT River 2'!N8</f>
        <v>0</v>
      </c>
      <c r="U98" s="20"/>
      <c r="V98" s="3">
        <v>0</v>
      </c>
      <c r="W98" s="3">
        <v>0</v>
      </c>
      <c r="X98" s="10" t="s">
        <v>37</v>
      </c>
      <c r="Y98" s="11">
        <v>0</v>
      </c>
      <c r="Z98" s="20"/>
      <c r="AA98" s="12">
        <f t="shared" si="14"/>
        <v>0</v>
      </c>
      <c r="AB98" s="5" t="str">
        <f t="shared" si="15"/>
        <v/>
      </c>
      <c r="AC98" s="5">
        <v>5</v>
      </c>
      <c r="AD98" s="3">
        <v>6</v>
      </c>
      <c r="AE98" s="11">
        <v>3.59</v>
      </c>
      <c r="AF98" s="6"/>
    </row>
    <row r="99" spans="1:32" ht="11.15" customHeight="1" x14ac:dyDescent="0.2">
      <c r="A99" s="111">
        <f>Candlewood!B9</f>
        <v>6</v>
      </c>
      <c r="B99" s="111" t="str">
        <f>Candlewood!C9</f>
        <v>N</v>
      </c>
      <c r="C99" s="10" t="str">
        <f>Candlewood!D9</f>
        <v>Morrie</v>
      </c>
      <c r="D99" s="114">
        <f>Candlewood!N9</f>
        <v>6.15</v>
      </c>
      <c r="E99" s="20"/>
      <c r="F99" s="3">
        <v>0</v>
      </c>
      <c r="G99" s="3">
        <v>0</v>
      </c>
      <c r="H99" s="10" t="s">
        <v>37</v>
      </c>
      <c r="I99" s="11">
        <v>0</v>
      </c>
      <c r="J99" s="20"/>
      <c r="K99" s="12">
        <f t="shared" si="12"/>
        <v>0</v>
      </c>
      <c r="L99" s="5" t="str">
        <f t="shared" si="16"/>
        <v/>
      </c>
      <c r="M99" s="28">
        <v>6</v>
      </c>
      <c r="N99" s="3">
        <v>1</v>
      </c>
      <c r="O99" s="12">
        <v>8.4700000000000006</v>
      </c>
      <c r="Q99" s="111">
        <f>'CT River 2'!B9</f>
        <v>6</v>
      </c>
      <c r="R99" s="111" t="str">
        <f>'CT River 2'!C9</f>
        <v>N</v>
      </c>
      <c r="S99" s="112" t="str">
        <f>'CT River 2'!D9</f>
        <v>Morrie</v>
      </c>
      <c r="T99" s="113">
        <f>'CT River 2'!N9</f>
        <v>1.02</v>
      </c>
      <c r="U99" s="20"/>
      <c r="V99" s="3">
        <v>0</v>
      </c>
      <c r="W99" s="3">
        <v>0</v>
      </c>
      <c r="X99" s="10" t="s">
        <v>37</v>
      </c>
      <c r="Y99" s="11">
        <v>0</v>
      </c>
      <c r="Z99" s="20"/>
      <c r="AA99" s="12">
        <f t="shared" si="14"/>
        <v>0</v>
      </c>
      <c r="AB99" s="5" t="str">
        <f t="shared" si="15"/>
        <v/>
      </c>
      <c r="AC99" s="5">
        <v>6</v>
      </c>
      <c r="AD99" s="3">
        <v>4</v>
      </c>
      <c r="AE99" s="11">
        <v>1.2166666666666666</v>
      </c>
      <c r="AF99" s="6"/>
    </row>
    <row r="100" spans="1:32" ht="11.15" customHeight="1" x14ac:dyDescent="0.2">
      <c r="A100" s="111">
        <f>Candlewood!B10</f>
        <v>7</v>
      </c>
      <c r="B100" s="111" t="str">
        <f>Candlewood!C10</f>
        <v>N</v>
      </c>
      <c r="C100" s="10" t="str">
        <f>Candlewood!D10</f>
        <v>Rich B</v>
      </c>
      <c r="D100" s="114">
        <f>Candlewood!N10</f>
        <v>3.84</v>
      </c>
      <c r="E100" s="20"/>
      <c r="F100" s="3">
        <v>1</v>
      </c>
      <c r="G100" s="3" t="s">
        <v>81</v>
      </c>
      <c r="H100" s="10" t="s">
        <v>94</v>
      </c>
      <c r="I100" s="11">
        <v>8.4700000000000006</v>
      </c>
      <c r="J100" s="20"/>
      <c r="K100" s="12">
        <f t="shared" si="12"/>
        <v>8.4700000000000006</v>
      </c>
      <c r="L100" s="5">
        <f t="shared" si="16"/>
        <v>6</v>
      </c>
      <c r="M100" s="28">
        <v>7</v>
      </c>
      <c r="N100" s="3">
        <v>7</v>
      </c>
      <c r="O100" s="12">
        <v>7.46</v>
      </c>
      <c r="Q100" s="111">
        <f>'CT River 2'!B10</f>
        <v>5</v>
      </c>
      <c r="R100" s="111" t="str">
        <f>'CT River 2'!C10</f>
        <v>N</v>
      </c>
      <c r="S100" s="112" t="str">
        <f>'CT River 2'!D10</f>
        <v>Rich B</v>
      </c>
      <c r="T100" s="113">
        <f>'CT River 2'!N10</f>
        <v>0</v>
      </c>
      <c r="U100" s="20"/>
      <c r="V100" s="3">
        <v>0</v>
      </c>
      <c r="W100" s="3">
        <v>0</v>
      </c>
      <c r="X100" s="10" t="s">
        <v>37</v>
      </c>
      <c r="Y100" s="11">
        <v>0</v>
      </c>
      <c r="Z100" s="20"/>
      <c r="AA100" s="12">
        <f t="shared" si="14"/>
        <v>0</v>
      </c>
      <c r="AB100" s="5" t="str">
        <f t="shared" si="15"/>
        <v/>
      </c>
      <c r="AC100" s="5">
        <v>7</v>
      </c>
      <c r="AD100" s="3">
        <v>10</v>
      </c>
      <c r="AE100" s="11">
        <v>0.92</v>
      </c>
      <c r="AF100" s="6"/>
    </row>
    <row r="101" spans="1:32" ht="11.15" customHeight="1" x14ac:dyDescent="0.2">
      <c r="A101" s="111">
        <f>Candlewood!B11</f>
        <v>8</v>
      </c>
      <c r="B101" s="111" t="str">
        <f>Candlewood!C11</f>
        <v>N</v>
      </c>
      <c r="C101" s="10" t="str">
        <f>Candlewood!D11</f>
        <v>Scott</v>
      </c>
      <c r="D101" s="114">
        <f>Candlewood!N11</f>
        <v>3.73</v>
      </c>
      <c r="E101" s="20"/>
      <c r="F101" s="3">
        <v>1</v>
      </c>
      <c r="G101" s="3" t="s">
        <v>81</v>
      </c>
      <c r="H101" s="10" t="s">
        <v>108</v>
      </c>
      <c r="I101" s="11">
        <v>0</v>
      </c>
      <c r="J101" s="20"/>
      <c r="K101" s="12">
        <f t="shared" si="12"/>
        <v>0</v>
      </c>
      <c r="L101" s="5" t="str">
        <f t="shared" si="16"/>
        <v/>
      </c>
      <c r="M101" s="28">
        <v>8</v>
      </c>
      <c r="N101" s="3">
        <v>10</v>
      </c>
      <c r="O101" s="12">
        <v>5.01</v>
      </c>
      <c r="Q101" s="111">
        <f>'CT River 2'!B11</f>
        <v>8</v>
      </c>
      <c r="R101" s="111" t="str">
        <f>'CT River 2'!C11</f>
        <v>N</v>
      </c>
      <c r="S101" s="112" t="str">
        <f>'CT River 2'!D11</f>
        <v>Scott</v>
      </c>
      <c r="T101" s="113">
        <f>'CT River 2'!N11</f>
        <v>5.09</v>
      </c>
      <c r="U101" s="20"/>
      <c r="V101" s="3">
        <v>1</v>
      </c>
      <c r="W101" s="3" t="s">
        <v>81</v>
      </c>
      <c r="X101" s="10" t="s">
        <v>94</v>
      </c>
      <c r="Y101" s="11">
        <v>0</v>
      </c>
      <c r="Z101" s="20"/>
      <c r="AA101" s="12">
        <f t="shared" si="14"/>
        <v>0</v>
      </c>
      <c r="AB101" s="5" t="str">
        <f t="shared" si="15"/>
        <v/>
      </c>
      <c r="AC101" s="5" t="s">
        <v>49</v>
      </c>
      <c r="AD101" s="3">
        <v>0</v>
      </c>
      <c r="AE101" s="11">
        <v>0</v>
      </c>
      <c r="AF101" s="6"/>
    </row>
    <row r="102" spans="1:32" ht="11.15" customHeight="1" x14ac:dyDescent="0.2">
      <c r="A102" s="111">
        <f>Candlewood!B12</f>
        <v>9</v>
      </c>
      <c r="B102" s="111" t="str">
        <f>Candlewood!C12</f>
        <v>N</v>
      </c>
      <c r="C102" s="10" t="str">
        <f>Candlewood!D12</f>
        <v>Steve D</v>
      </c>
      <c r="D102" s="114">
        <f>Candlewood!N12</f>
        <v>12.43</v>
      </c>
      <c r="E102" s="20"/>
      <c r="F102" s="3">
        <v>2</v>
      </c>
      <c r="G102" s="3" t="s">
        <v>81</v>
      </c>
      <c r="H102" s="10" t="s">
        <v>85</v>
      </c>
      <c r="I102" s="11">
        <v>5.29</v>
      </c>
      <c r="J102" s="20"/>
      <c r="K102" s="12">
        <f t="shared" si="12"/>
        <v>9.6999999999999993</v>
      </c>
      <c r="L102" s="5">
        <f t="shared" si="16"/>
        <v>5</v>
      </c>
      <c r="M102" s="28">
        <v>9</v>
      </c>
      <c r="N102" s="3">
        <v>8</v>
      </c>
      <c r="O102" s="12">
        <v>4.7699999999999996</v>
      </c>
      <c r="Q102" s="111">
        <f>'CT River 2'!B12</f>
        <v>9</v>
      </c>
      <c r="R102" s="111" t="str">
        <f>'CT River 2'!C12</f>
        <v>N</v>
      </c>
      <c r="S102" s="112" t="str">
        <f>'CT River 2'!D12</f>
        <v>Steve D</v>
      </c>
      <c r="T102" s="113">
        <f>'CT River 2'!N12</f>
        <v>2.3199999999999998</v>
      </c>
      <c r="U102" s="20"/>
      <c r="V102" s="3">
        <v>1</v>
      </c>
      <c r="W102" s="3" t="s">
        <v>81</v>
      </c>
      <c r="X102" s="10" t="s">
        <v>99</v>
      </c>
      <c r="Y102" s="11">
        <v>0</v>
      </c>
      <c r="Z102" s="20"/>
      <c r="AA102" s="12">
        <f t="shared" si="14"/>
        <v>0</v>
      </c>
      <c r="AB102" s="5" t="str">
        <f t="shared" si="15"/>
        <v/>
      </c>
      <c r="AC102" s="5" t="s">
        <v>49</v>
      </c>
      <c r="AD102" s="3">
        <v>0</v>
      </c>
      <c r="AE102" s="11">
        <v>0</v>
      </c>
      <c r="AF102" s="6"/>
    </row>
    <row r="103" spans="1:32" ht="11.15" customHeight="1" x14ac:dyDescent="0.2">
      <c r="A103" s="111">
        <f>Candlewood!B13</f>
        <v>10</v>
      </c>
      <c r="B103" s="111" t="str">
        <f>Candlewood!C13</f>
        <v>N</v>
      </c>
      <c r="C103" s="10" t="str">
        <f>Candlewood!D13</f>
        <v>Steve S</v>
      </c>
      <c r="D103" s="114">
        <f>Candlewood!N13</f>
        <v>1.68</v>
      </c>
      <c r="E103" s="20"/>
      <c r="F103" s="3">
        <v>2</v>
      </c>
      <c r="G103" s="3" t="s">
        <v>81</v>
      </c>
      <c r="H103" s="10" t="s">
        <v>110</v>
      </c>
      <c r="I103" s="11">
        <v>4.41</v>
      </c>
      <c r="J103" s="20"/>
      <c r="K103" s="12">
        <f t="shared" si="12"/>
        <v>0</v>
      </c>
      <c r="L103" s="5" t="str">
        <f t="shared" si="16"/>
        <v/>
      </c>
      <c r="M103" s="28" t="s">
        <v>49</v>
      </c>
      <c r="N103" s="3">
        <v>0</v>
      </c>
      <c r="O103" s="12">
        <v>0</v>
      </c>
      <c r="Q103" s="111">
        <f>'CT River 2'!B13</f>
        <v>10</v>
      </c>
      <c r="R103" s="111" t="str">
        <f>'CT River 2'!C13</f>
        <v>N</v>
      </c>
      <c r="S103" s="112" t="str">
        <f>'CT River 2'!D13</f>
        <v>Steve S</v>
      </c>
      <c r="T103" s="113">
        <f>'CT River 2'!N13</f>
        <v>0.92</v>
      </c>
      <c r="U103" s="20"/>
      <c r="V103" s="3">
        <v>2</v>
      </c>
      <c r="W103" s="3" t="s">
        <v>81</v>
      </c>
      <c r="X103" s="10" t="s">
        <v>85</v>
      </c>
      <c r="Y103" s="11">
        <v>3.47</v>
      </c>
      <c r="Z103" s="20"/>
      <c r="AA103" s="12">
        <f t="shared" si="14"/>
        <v>5.28</v>
      </c>
      <c r="AB103" s="5">
        <f t="shared" si="15"/>
        <v>2</v>
      </c>
      <c r="AC103" s="5" t="s">
        <v>49</v>
      </c>
      <c r="AD103" s="3">
        <v>0</v>
      </c>
      <c r="AE103" s="11">
        <v>0</v>
      </c>
      <c r="AF103" s="6"/>
    </row>
    <row r="104" spans="1:32" ht="11.15" customHeight="1" x14ac:dyDescent="0.2">
      <c r="A104" s="111">
        <f>Candlewood!B14</f>
        <v>11</v>
      </c>
      <c r="B104" s="111" t="str">
        <f>Candlewood!C14</f>
        <v>N</v>
      </c>
      <c r="C104" s="10" t="str">
        <f>Candlewood!D14</f>
        <v>Tom O</v>
      </c>
      <c r="D104" s="114">
        <f>Candlewood!N14</f>
        <v>5.45</v>
      </c>
      <c r="E104" s="20"/>
      <c r="F104" s="3">
        <v>3</v>
      </c>
      <c r="G104" s="3" t="s">
        <v>81</v>
      </c>
      <c r="H104" s="10" t="s">
        <v>91</v>
      </c>
      <c r="I104" s="11">
        <v>0</v>
      </c>
      <c r="J104" s="20"/>
      <c r="K104" s="12">
        <f t="shared" si="12"/>
        <v>0</v>
      </c>
      <c r="L104" s="5" t="str">
        <f t="shared" si="16"/>
        <v/>
      </c>
      <c r="M104" s="28" t="s">
        <v>49</v>
      </c>
      <c r="N104" s="3">
        <v>0</v>
      </c>
      <c r="O104" s="12">
        <v>0</v>
      </c>
      <c r="Q104" s="111">
        <f>'CT River 2'!B14</f>
        <v>11</v>
      </c>
      <c r="R104" s="111" t="str">
        <f>'CT River 2'!C14</f>
        <v>N</v>
      </c>
      <c r="S104" s="112" t="str">
        <f>'CT River 2'!D14</f>
        <v>Tom O</v>
      </c>
      <c r="T104" s="113">
        <f>'CT River 2'!N14</f>
        <v>0</v>
      </c>
      <c r="U104" s="20"/>
      <c r="V104" s="3">
        <v>2</v>
      </c>
      <c r="W104" s="3" t="s">
        <v>81</v>
      </c>
      <c r="X104" s="10" t="s">
        <v>90</v>
      </c>
      <c r="Y104" s="11">
        <v>1.81</v>
      </c>
      <c r="Z104" s="20"/>
      <c r="AA104" s="12">
        <f t="shared" si="14"/>
        <v>0</v>
      </c>
      <c r="AB104" s="5" t="str">
        <f t="shared" si="15"/>
        <v/>
      </c>
      <c r="AC104" s="5" t="s">
        <v>49</v>
      </c>
      <c r="AD104" s="3">
        <v>0</v>
      </c>
      <c r="AE104" s="11">
        <v>0</v>
      </c>
      <c r="AF104" s="6"/>
    </row>
    <row r="105" spans="1:32" ht="11.15" customHeight="1" x14ac:dyDescent="0.2">
      <c r="A105" s="111">
        <f>Candlewood!B15</f>
        <v>8</v>
      </c>
      <c r="B105" s="111" t="str">
        <f>Candlewood!C15</f>
        <v>N</v>
      </c>
      <c r="C105" s="10" t="str">
        <f>Candlewood!D15</f>
        <v>Ryan</v>
      </c>
      <c r="D105" s="114">
        <f>Candlewood!N15</f>
        <v>1.04</v>
      </c>
      <c r="E105" s="20"/>
      <c r="F105" s="3">
        <v>3</v>
      </c>
      <c r="G105" s="3" t="s">
        <v>81</v>
      </c>
      <c r="H105" s="10" t="s">
        <v>101</v>
      </c>
      <c r="I105" s="11">
        <v>0</v>
      </c>
      <c r="J105" s="20"/>
      <c r="K105" s="12">
        <f t="shared" si="12"/>
        <v>0</v>
      </c>
      <c r="L105" s="5" t="str">
        <f t="shared" si="16"/>
        <v/>
      </c>
      <c r="M105" s="28" t="s">
        <v>49</v>
      </c>
      <c r="N105" s="3">
        <v>0</v>
      </c>
      <c r="O105" s="12">
        <v>0</v>
      </c>
      <c r="Q105" s="111">
        <f>'CT River 2'!B15</f>
        <v>1</v>
      </c>
      <c r="R105" s="111" t="str">
        <f>'CT River 2'!C15</f>
        <v>N</v>
      </c>
      <c r="S105" s="112" t="str">
        <f>'CT River 2'!D15</f>
        <v>Ryan</v>
      </c>
      <c r="T105" s="113">
        <f>'CT River 2'!N15</f>
        <v>0</v>
      </c>
      <c r="U105" s="20"/>
      <c r="V105" s="3">
        <v>3</v>
      </c>
      <c r="W105" s="3" t="s">
        <v>81</v>
      </c>
      <c r="X105" s="10" t="s">
        <v>91</v>
      </c>
      <c r="Y105" s="11">
        <v>4.62</v>
      </c>
      <c r="Z105" s="20"/>
      <c r="AA105" s="12">
        <f t="shared" si="14"/>
        <v>9.32</v>
      </c>
      <c r="AB105" s="5">
        <f t="shared" si="15"/>
        <v>1</v>
      </c>
      <c r="AC105" s="5" t="s">
        <v>49</v>
      </c>
      <c r="AD105" s="3">
        <v>0</v>
      </c>
      <c r="AE105" s="11">
        <v>0</v>
      </c>
      <c r="AF105" s="6"/>
    </row>
    <row r="106" spans="1:32" ht="11.15" customHeight="1" x14ac:dyDescent="0.2">
      <c r="A106" s="111">
        <f>Candlewood!B16</f>
        <v>0</v>
      </c>
      <c r="B106" s="111" t="str">
        <f>Candlewood!C16</f>
        <v>N</v>
      </c>
      <c r="C106" s="10" t="str">
        <f>Candlewood!D16</f>
        <v>Jim</v>
      </c>
      <c r="D106" s="114">
        <f>Candlewood!N16</f>
        <v>0</v>
      </c>
      <c r="E106" s="20"/>
      <c r="F106" s="3">
        <v>4</v>
      </c>
      <c r="G106" s="3" t="s">
        <v>81</v>
      </c>
      <c r="H106" s="10" t="s">
        <v>84</v>
      </c>
      <c r="I106" s="11">
        <v>15.23</v>
      </c>
      <c r="J106" s="20"/>
      <c r="K106" s="12">
        <f t="shared" si="12"/>
        <v>15.23</v>
      </c>
      <c r="L106" s="5">
        <f t="shared" si="16"/>
        <v>3</v>
      </c>
      <c r="M106" s="28" t="s">
        <v>49</v>
      </c>
      <c r="N106" s="3">
        <v>0</v>
      </c>
      <c r="O106" s="12">
        <v>0</v>
      </c>
      <c r="Q106" s="111">
        <f>'CT River 2'!B16</f>
        <v>9</v>
      </c>
      <c r="R106" s="111" t="str">
        <f>'CT River 2'!C16</f>
        <v>N</v>
      </c>
      <c r="S106" s="112" t="str">
        <f>'CT River 2'!D16</f>
        <v>Jim</v>
      </c>
      <c r="T106" s="113">
        <f>'CT River 2'!N16</f>
        <v>1.87</v>
      </c>
      <c r="U106" s="20"/>
      <c r="V106" s="3">
        <v>3</v>
      </c>
      <c r="W106" s="3" t="s">
        <v>81</v>
      </c>
      <c r="X106" s="10" t="s">
        <v>93</v>
      </c>
      <c r="Y106" s="11">
        <v>4.7</v>
      </c>
      <c r="Z106" s="20"/>
      <c r="AA106" s="12">
        <f t="shared" si="14"/>
        <v>0</v>
      </c>
      <c r="AB106" s="5" t="str">
        <f t="shared" si="15"/>
        <v/>
      </c>
      <c r="AC106" s="5" t="s">
        <v>49</v>
      </c>
      <c r="AD106" s="3">
        <v>0</v>
      </c>
      <c r="AE106" s="11">
        <v>0</v>
      </c>
      <c r="AF106" s="6"/>
    </row>
    <row r="107" spans="1:32" ht="11.15" customHeight="1" x14ac:dyDescent="0.2">
      <c r="A107" s="111">
        <f>Candlewood!B17</f>
        <v>3</v>
      </c>
      <c r="B107" s="111" t="str">
        <f>Candlewood!C17</f>
        <v>N</v>
      </c>
      <c r="C107" s="10" t="str">
        <f>Candlewood!D17</f>
        <v>Zack</v>
      </c>
      <c r="D107" s="114">
        <f>Candlewood!N17</f>
        <v>0</v>
      </c>
      <c r="E107" s="20"/>
      <c r="F107" s="3">
        <v>4</v>
      </c>
      <c r="G107" s="3" t="s">
        <v>81</v>
      </c>
      <c r="H107" s="10" t="s">
        <v>102</v>
      </c>
      <c r="I107" s="11">
        <v>0</v>
      </c>
      <c r="J107" s="20"/>
      <c r="K107" s="12">
        <f t="shared" si="12"/>
        <v>0</v>
      </c>
      <c r="L107" s="5" t="str">
        <f t="shared" si="16"/>
        <v/>
      </c>
      <c r="M107" s="28" t="s">
        <v>49</v>
      </c>
      <c r="N107" s="3">
        <v>0</v>
      </c>
      <c r="O107" s="12">
        <v>0</v>
      </c>
      <c r="Q107" s="111">
        <f>'CT River 2'!B17</f>
        <v>8</v>
      </c>
      <c r="R107" s="111" t="str">
        <f>'CT River 2'!C17</f>
        <v>N</v>
      </c>
      <c r="S107" s="112" t="str">
        <f>'CT River 2'!D17</f>
        <v>Zack</v>
      </c>
      <c r="T107" s="113">
        <f>'CT River 2'!N17</f>
        <v>0</v>
      </c>
      <c r="U107" s="20"/>
      <c r="V107" s="3">
        <v>4</v>
      </c>
      <c r="W107" s="3" t="s">
        <v>82</v>
      </c>
      <c r="X107" s="10" t="s">
        <v>84</v>
      </c>
      <c r="Y107" s="11">
        <v>0</v>
      </c>
      <c r="Z107" s="20"/>
      <c r="AA107" s="12">
        <f t="shared" si="14"/>
        <v>1.2166666666666666</v>
      </c>
      <c r="AB107" s="5">
        <f t="shared" si="15"/>
        <v>6</v>
      </c>
      <c r="AC107" s="5" t="s">
        <v>49</v>
      </c>
      <c r="AD107" s="3">
        <v>0</v>
      </c>
      <c r="AE107" s="11">
        <v>0</v>
      </c>
      <c r="AF107" s="6"/>
    </row>
    <row r="108" spans="1:32" ht="11.15" customHeight="1" x14ac:dyDescent="0.2">
      <c r="A108" s="111">
        <f>Candlewood!B18</f>
        <v>1</v>
      </c>
      <c r="B108" s="111" t="str">
        <f>Candlewood!C18</f>
        <v>N</v>
      </c>
      <c r="C108" s="10" t="str">
        <f>Candlewood!D18</f>
        <v>Mike</v>
      </c>
      <c r="D108" s="114">
        <f>Candlewood!N18</f>
        <v>0</v>
      </c>
      <c r="E108" s="20"/>
      <c r="F108" s="3">
        <v>6</v>
      </c>
      <c r="G108" s="3" t="s">
        <v>81</v>
      </c>
      <c r="H108" s="10" t="s">
        <v>87</v>
      </c>
      <c r="I108" s="11">
        <v>6.15</v>
      </c>
      <c r="J108" s="20"/>
      <c r="K108" s="12">
        <f t="shared" si="12"/>
        <v>18.23</v>
      </c>
      <c r="L108" s="5">
        <f t="shared" si="16"/>
        <v>1</v>
      </c>
      <c r="M108" s="28" t="s">
        <v>49</v>
      </c>
      <c r="N108" s="3">
        <v>0</v>
      </c>
      <c r="O108" s="12">
        <v>0</v>
      </c>
      <c r="Q108" s="111">
        <f>'CT River 2'!B18</f>
        <v>0</v>
      </c>
      <c r="R108" s="111" t="str">
        <f>'CT River 2'!C18</f>
        <v>N</v>
      </c>
      <c r="S108" s="112" t="str">
        <f>'CT River 2'!D18</f>
        <v>Mike</v>
      </c>
      <c r="T108" s="113">
        <f>'CT River 2'!N18</f>
        <v>0</v>
      </c>
      <c r="U108" s="20"/>
      <c r="V108" s="3">
        <v>5</v>
      </c>
      <c r="W108" s="3" t="s">
        <v>81</v>
      </c>
      <c r="X108" s="10" t="s">
        <v>83</v>
      </c>
      <c r="Y108" s="11">
        <v>0</v>
      </c>
      <c r="Z108" s="20"/>
      <c r="AA108" s="12">
        <f t="shared" si="14"/>
        <v>0</v>
      </c>
      <c r="AB108" s="5" t="str">
        <f t="shared" si="15"/>
        <v/>
      </c>
      <c r="AC108" s="5" t="s">
        <v>49</v>
      </c>
      <c r="AD108" s="3">
        <v>1</v>
      </c>
      <c r="AE108" s="11">
        <v>0</v>
      </c>
      <c r="AF108" s="6"/>
    </row>
    <row r="109" spans="1:32" ht="11.15" customHeight="1" x14ac:dyDescent="0.2">
      <c r="A109" s="111">
        <f>Candlewood!B19</f>
        <v>0</v>
      </c>
      <c r="B109" s="111" t="str">
        <f>Candlewood!C19</f>
        <v>N</v>
      </c>
      <c r="C109" s="10" t="str">
        <f>Candlewood!D19</f>
        <v>Pete</v>
      </c>
      <c r="D109" s="114">
        <f>Candlewood!N19</f>
        <v>0</v>
      </c>
      <c r="E109" s="20"/>
      <c r="F109" s="3">
        <v>6</v>
      </c>
      <c r="G109" s="3" t="s">
        <v>81</v>
      </c>
      <c r="H109" s="10" t="s">
        <v>100</v>
      </c>
      <c r="I109" s="11">
        <v>12.08</v>
      </c>
      <c r="J109" s="20"/>
      <c r="K109" s="12">
        <f t="shared" si="12"/>
        <v>0</v>
      </c>
      <c r="L109" s="5" t="str">
        <f t="shared" si="16"/>
        <v/>
      </c>
      <c r="M109" s="28" t="s">
        <v>49</v>
      </c>
      <c r="N109" s="3">
        <v>1</v>
      </c>
      <c r="O109" s="12">
        <v>0</v>
      </c>
      <c r="Q109" s="111">
        <f>'CT River 2'!B19</f>
        <v>2</v>
      </c>
      <c r="R109" s="111" t="str">
        <f>'CT River 2'!C19</f>
        <v>N</v>
      </c>
      <c r="S109" s="112" t="str">
        <f>'CT River 2'!D19</f>
        <v>Pete</v>
      </c>
      <c r="T109" s="113">
        <f>'CT River 2'!N19</f>
        <v>1.81</v>
      </c>
      <c r="U109" s="20"/>
      <c r="V109" s="3">
        <v>5</v>
      </c>
      <c r="W109" s="3" t="s">
        <v>81</v>
      </c>
      <c r="X109" s="10" t="s">
        <v>88</v>
      </c>
      <c r="Y109" s="11">
        <v>0</v>
      </c>
      <c r="Z109" s="20"/>
      <c r="AA109" s="12">
        <f t="shared" si="14"/>
        <v>0</v>
      </c>
      <c r="AB109" s="5" t="str">
        <f t="shared" si="15"/>
        <v/>
      </c>
      <c r="AC109" s="5" t="s">
        <v>49</v>
      </c>
      <c r="AD109" s="3">
        <v>1</v>
      </c>
      <c r="AE109" s="11">
        <v>0</v>
      </c>
      <c r="AF109" s="6"/>
    </row>
    <row r="110" spans="1:32" ht="11.15" customHeight="1" x14ac:dyDescent="0.2">
      <c r="A110" s="111">
        <f>Candlewood!B20</f>
        <v>2</v>
      </c>
      <c r="B110" s="111" t="str">
        <f>Candlewood!C20</f>
        <v>N</v>
      </c>
      <c r="C110" s="10" t="str">
        <f>Candlewood!D20</f>
        <v>John</v>
      </c>
      <c r="D110" s="114">
        <f>Candlewood!N20</f>
        <v>4.41</v>
      </c>
      <c r="E110" s="20"/>
      <c r="F110" s="3">
        <v>7</v>
      </c>
      <c r="G110" s="3" t="s">
        <v>81</v>
      </c>
      <c r="H110" s="10" t="s">
        <v>88</v>
      </c>
      <c r="I110" s="11">
        <v>3.84</v>
      </c>
      <c r="J110" s="20"/>
      <c r="K110" s="12">
        <f t="shared" si="12"/>
        <v>7.46</v>
      </c>
      <c r="L110" s="5">
        <f t="shared" si="16"/>
        <v>7</v>
      </c>
      <c r="M110" s="28" t="s">
        <v>49</v>
      </c>
      <c r="N110" s="3">
        <v>2</v>
      </c>
      <c r="O110" s="12">
        <v>0</v>
      </c>
      <c r="Q110" s="111">
        <f>'CT River 2'!B20</f>
        <v>6</v>
      </c>
      <c r="R110" s="111" t="str">
        <f>'CT River 2'!C20</f>
        <v>N</v>
      </c>
      <c r="S110" s="112" t="str">
        <f>'CT River 2'!D20</f>
        <v>John</v>
      </c>
      <c r="T110" s="113">
        <f>'CT River 2'!N20</f>
        <v>2.57</v>
      </c>
      <c r="U110" s="20"/>
      <c r="V110" s="3">
        <v>6</v>
      </c>
      <c r="W110" s="3" t="s">
        <v>81</v>
      </c>
      <c r="X110" s="10" t="s">
        <v>87</v>
      </c>
      <c r="Y110" s="11">
        <v>1.02</v>
      </c>
      <c r="Z110" s="20"/>
      <c r="AA110" s="12">
        <f t="shared" si="14"/>
        <v>3.59</v>
      </c>
      <c r="AB110" s="5">
        <f t="shared" si="15"/>
        <v>5</v>
      </c>
      <c r="AC110" s="5" t="s">
        <v>49</v>
      </c>
      <c r="AD110" s="3">
        <v>2</v>
      </c>
      <c r="AE110" s="11">
        <v>0</v>
      </c>
      <c r="AF110" s="6"/>
    </row>
    <row r="111" spans="1:32" ht="11.15" customHeight="1" x14ac:dyDescent="0.2">
      <c r="A111" s="111">
        <f>Candlewood!B21</f>
        <v>4</v>
      </c>
      <c r="B111" s="111" t="str">
        <f>Candlewood!C21</f>
        <v>N</v>
      </c>
      <c r="C111" s="10" t="str">
        <f>Candlewood!D21</f>
        <v>Rick M</v>
      </c>
      <c r="D111" s="114">
        <f>Candlewood!N21</f>
        <v>0</v>
      </c>
      <c r="E111" s="20"/>
      <c r="F111" s="3">
        <v>7</v>
      </c>
      <c r="G111" s="3" t="s">
        <v>81</v>
      </c>
      <c r="H111" s="10" t="s">
        <v>105</v>
      </c>
      <c r="I111" s="11">
        <v>3.62</v>
      </c>
      <c r="J111" s="20"/>
      <c r="K111" s="12">
        <f t="shared" si="12"/>
        <v>0</v>
      </c>
      <c r="L111" s="5" t="str">
        <f t="shared" si="16"/>
        <v/>
      </c>
      <c r="M111" s="28" t="s">
        <v>49</v>
      </c>
      <c r="N111" s="3">
        <v>3</v>
      </c>
      <c r="O111" s="12">
        <v>0</v>
      </c>
      <c r="Q111" s="111">
        <f>'CT River 2'!B21</f>
        <v>0</v>
      </c>
      <c r="R111" s="111" t="str">
        <f>'CT River 2'!C21</f>
        <v>N</v>
      </c>
      <c r="S111" s="112" t="str">
        <f>'CT River 2'!D21</f>
        <v>Rick M</v>
      </c>
      <c r="T111" s="113">
        <f>'CT River 2'!N21</f>
        <v>0</v>
      </c>
      <c r="U111" s="20"/>
      <c r="V111" s="3">
        <v>6</v>
      </c>
      <c r="W111" s="3" t="s">
        <v>81</v>
      </c>
      <c r="X111" s="10" t="s">
        <v>110</v>
      </c>
      <c r="Y111" s="11">
        <v>2.57</v>
      </c>
      <c r="Z111" s="20"/>
      <c r="AA111" s="12">
        <f t="shared" si="14"/>
        <v>0</v>
      </c>
      <c r="AB111" s="5" t="str">
        <f t="shared" si="15"/>
        <v/>
      </c>
      <c r="AC111" s="5" t="s">
        <v>49</v>
      </c>
      <c r="AD111" s="3">
        <v>3</v>
      </c>
      <c r="AE111" s="11">
        <v>0</v>
      </c>
      <c r="AF111" s="6"/>
    </row>
    <row r="112" spans="1:32" ht="11.15" customHeight="1" x14ac:dyDescent="0.2">
      <c r="A112" s="111">
        <f>Candlewood!B22</f>
        <v>6</v>
      </c>
      <c r="B112" s="111" t="str">
        <f>Candlewood!C22</f>
        <v>N</v>
      </c>
      <c r="C112" s="10" t="str">
        <f>Candlewood!D22</f>
        <v>Oz</v>
      </c>
      <c r="D112" s="114">
        <f>Candlewood!N22</f>
        <v>12.08</v>
      </c>
      <c r="E112" s="20"/>
      <c r="F112" s="3">
        <v>8</v>
      </c>
      <c r="G112" s="3" t="s">
        <v>81</v>
      </c>
      <c r="H112" s="10" t="s">
        <v>86</v>
      </c>
      <c r="I112" s="11">
        <v>3.73</v>
      </c>
      <c r="J112" s="20"/>
      <c r="K112" s="12">
        <f t="shared" si="12"/>
        <v>4.7699999999999996</v>
      </c>
      <c r="L112" s="5">
        <f t="shared" si="16"/>
        <v>9</v>
      </c>
      <c r="M112" s="28" t="s">
        <v>49</v>
      </c>
      <c r="N112" s="3">
        <v>3</v>
      </c>
      <c r="O112" s="12">
        <v>0</v>
      </c>
      <c r="Q112" s="111">
        <f>'CT River 2'!B22</f>
        <v>10</v>
      </c>
      <c r="R112" s="111" t="str">
        <f>'CT River 2'!C22</f>
        <v>N</v>
      </c>
      <c r="S112" s="112" t="str">
        <f>'CT River 2'!D22</f>
        <v>Oz</v>
      </c>
      <c r="T112" s="113">
        <f>'CT River 2'!N22</f>
        <v>0</v>
      </c>
      <c r="U112" s="20"/>
      <c r="V112" s="3">
        <v>8</v>
      </c>
      <c r="W112" s="3" t="s">
        <v>81</v>
      </c>
      <c r="X112" s="10" t="s">
        <v>86</v>
      </c>
      <c r="Y112" s="11">
        <v>5.09</v>
      </c>
      <c r="Z112" s="20"/>
      <c r="AA112" s="12">
        <f t="shared" si="14"/>
        <v>5.09</v>
      </c>
      <c r="AB112" s="5">
        <f t="shared" si="15"/>
        <v>3</v>
      </c>
      <c r="AC112" s="5" t="s">
        <v>49</v>
      </c>
      <c r="AD112" s="3">
        <v>5</v>
      </c>
      <c r="AE112" s="11">
        <v>0</v>
      </c>
      <c r="AF112" s="6"/>
    </row>
    <row r="113" spans="1:33" ht="11.15" customHeight="1" x14ac:dyDescent="0.2">
      <c r="A113" s="111">
        <f>Candlewood!B23</f>
        <v>10</v>
      </c>
      <c r="B113" s="111" t="str">
        <f>Candlewood!C23</f>
        <v>N</v>
      </c>
      <c r="C113" s="10" t="str">
        <f>Candlewood!D23</f>
        <v>Rich T</v>
      </c>
      <c r="D113" s="114">
        <f>Candlewood!N23</f>
        <v>3.33</v>
      </c>
      <c r="E113" s="20"/>
      <c r="F113" s="3">
        <v>8</v>
      </c>
      <c r="G113" s="3" t="s">
        <v>81</v>
      </c>
      <c r="H113" s="10" t="s">
        <v>99</v>
      </c>
      <c r="I113" s="11">
        <v>1.04</v>
      </c>
      <c r="J113" s="20"/>
      <c r="K113" s="12">
        <f t="shared" si="12"/>
        <v>0</v>
      </c>
      <c r="L113" s="5" t="str">
        <f t="shared" si="16"/>
        <v/>
      </c>
      <c r="M113" s="28" t="s">
        <v>49</v>
      </c>
      <c r="N113" s="3">
        <v>4</v>
      </c>
      <c r="O113" s="12">
        <v>0</v>
      </c>
      <c r="Q113" s="111">
        <f>'CT River 2'!B23</f>
        <v>3</v>
      </c>
      <c r="R113" s="111" t="str">
        <f>'CT River 2'!C23</f>
        <v>N</v>
      </c>
      <c r="S113" s="112" t="str">
        <f>'CT River 2'!D23</f>
        <v>Rich T</v>
      </c>
      <c r="T113" s="113">
        <f>'CT River 2'!N23</f>
        <v>4.7</v>
      </c>
      <c r="U113" s="20"/>
      <c r="V113" s="3">
        <v>8</v>
      </c>
      <c r="W113" s="3" t="s">
        <v>81</v>
      </c>
      <c r="X113" s="10" t="s">
        <v>101</v>
      </c>
      <c r="Y113" s="11">
        <v>0</v>
      </c>
      <c r="Z113" s="20"/>
      <c r="AA113" s="12">
        <f t="shared" si="14"/>
        <v>0</v>
      </c>
      <c r="AB113" s="5" t="str">
        <f t="shared" si="15"/>
        <v/>
      </c>
      <c r="AC113" s="5" t="s">
        <v>49</v>
      </c>
      <c r="AD113" s="3">
        <v>5</v>
      </c>
      <c r="AE113" s="11">
        <v>0</v>
      </c>
      <c r="AF113" s="6"/>
    </row>
    <row r="114" spans="1:33" ht="11.15" customHeight="1" x14ac:dyDescent="0.2">
      <c r="A114" s="111">
        <f>Candlewood!B24</f>
        <v>7</v>
      </c>
      <c r="B114" s="111" t="str">
        <f>Candlewood!C24</f>
        <v>N</v>
      </c>
      <c r="C114" s="10" t="str">
        <f>Candlewood!D24</f>
        <v>Rich K</v>
      </c>
      <c r="D114" s="114">
        <f>Candlewood!N24</f>
        <v>3.62</v>
      </c>
      <c r="E114" s="20"/>
      <c r="F114" s="3">
        <v>9</v>
      </c>
      <c r="G114" s="3" t="s">
        <v>81</v>
      </c>
      <c r="H114" s="10" t="s">
        <v>83</v>
      </c>
      <c r="I114" s="11">
        <v>4.96</v>
      </c>
      <c r="J114" s="20"/>
      <c r="K114" s="12">
        <f t="shared" si="12"/>
        <v>17.39</v>
      </c>
      <c r="L114" s="5">
        <f t="shared" si="16"/>
        <v>2</v>
      </c>
      <c r="M114" s="28" t="s">
        <v>49</v>
      </c>
      <c r="N114" s="3">
        <v>6</v>
      </c>
      <c r="O114" s="12">
        <v>0</v>
      </c>
      <c r="Q114" s="111">
        <f>'CT River 2'!B24</f>
        <v>11</v>
      </c>
      <c r="R114" s="111" t="str">
        <f>'CT River 2'!C24</f>
        <v>N</v>
      </c>
      <c r="S114" s="112" t="str">
        <f>'CT River 2'!D24</f>
        <v>Rich K</v>
      </c>
      <c r="T114" s="113">
        <f>'CT River 2'!N24</f>
        <v>0</v>
      </c>
      <c r="U114" s="20"/>
      <c r="V114" s="3">
        <v>9</v>
      </c>
      <c r="W114" s="3" t="s">
        <v>81</v>
      </c>
      <c r="X114" s="10" t="s">
        <v>89</v>
      </c>
      <c r="Y114" s="11">
        <v>2.3199999999999998</v>
      </c>
      <c r="Z114" s="20"/>
      <c r="AA114" s="12">
        <f t="shared" si="14"/>
        <v>4.1899999999999995</v>
      </c>
      <c r="AB114" s="5">
        <f t="shared" si="15"/>
        <v>4</v>
      </c>
      <c r="AC114" s="5" t="s">
        <v>49</v>
      </c>
      <c r="AD114" s="3">
        <v>6</v>
      </c>
      <c r="AE114" s="11">
        <v>0</v>
      </c>
      <c r="AF114" s="6"/>
    </row>
    <row r="115" spans="1:33" ht="11.15" customHeight="1" x14ac:dyDescent="0.2">
      <c r="A115" s="111">
        <f>Candlewood!B25</f>
        <v>11</v>
      </c>
      <c r="B115" s="111" t="str">
        <f>Candlewood!C25</f>
        <v>N</v>
      </c>
      <c r="C115" s="10" t="str">
        <f>Candlewood!D25</f>
        <v>Eli</v>
      </c>
      <c r="D115" s="114">
        <f>Candlewood!N25</f>
        <v>8.42</v>
      </c>
      <c r="E115" s="20"/>
      <c r="F115" s="3">
        <v>9</v>
      </c>
      <c r="G115" s="3" t="s">
        <v>81</v>
      </c>
      <c r="H115" s="10" t="s">
        <v>89</v>
      </c>
      <c r="I115" s="11">
        <v>12.43</v>
      </c>
      <c r="J115" s="20"/>
      <c r="K115" s="12">
        <f t="shared" si="12"/>
        <v>0</v>
      </c>
      <c r="L115" s="5" t="str">
        <f t="shared" si="16"/>
        <v/>
      </c>
      <c r="M115" s="28" t="s">
        <v>49</v>
      </c>
      <c r="N115" s="3">
        <v>7</v>
      </c>
      <c r="O115" s="12">
        <v>0</v>
      </c>
      <c r="Q115" s="111">
        <f>'CT River 2'!B25</f>
        <v>0</v>
      </c>
      <c r="R115" s="111" t="str">
        <f>'CT River 2'!C25</f>
        <v>N</v>
      </c>
      <c r="S115" s="112" t="str">
        <f>'CT River 2'!D25</f>
        <v>Eli</v>
      </c>
      <c r="T115" s="113">
        <f>'CT River 2'!N25</f>
        <v>0</v>
      </c>
      <c r="U115" s="20"/>
      <c r="V115" s="3">
        <v>9</v>
      </c>
      <c r="W115" s="3" t="s">
        <v>81</v>
      </c>
      <c r="X115" s="10" t="s">
        <v>107</v>
      </c>
      <c r="Y115" s="11">
        <v>1.87</v>
      </c>
      <c r="Z115" s="20"/>
      <c r="AA115" s="12">
        <f t="shared" si="14"/>
        <v>0</v>
      </c>
      <c r="AB115" s="5" t="str">
        <f t="shared" si="15"/>
        <v/>
      </c>
      <c r="AC115" s="5" t="s">
        <v>49</v>
      </c>
      <c r="AD115" s="3">
        <v>8</v>
      </c>
      <c r="AE115" s="11">
        <v>0</v>
      </c>
      <c r="AF115" s="6"/>
    </row>
    <row r="116" spans="1:33" ht="11.15" customHeight="1" x14ac:dyDescent="0.2">
      <c r="A116" s="111">
        <f>Candlewood!B26</f>
        <v>0</v>
      </c>
      <c r="B116" s="111">
        <f>Candlewood!C26</f>
        <v>0</v>
      </c>
      <c r="C116" s="10" t="str">
        <f>Candlewood!D26</f>
        <v>X</v>
      </c>
      <c r="D116" s="114">
        <f>Candlewood!N26</f>
        <v>0</v>
      </c>
      <c r="E116" s="20"/>
      <c r="F116" s="3">
        <v>10</v>
      </c>
      <c r="G116" s="3" t="s">
        <v>81</v>
      </c>
      <c r="H116" s="10" t="s">
        <v>92</v>
      </c>
      <c r="I116" s="11">
        <v>1.68</v>
      </c>
      <c r="J116" s="20"/>
      <c r="K116" s="12">
        <f t="shared" si="12"/>
        <v>5.01</v>
      </c>
      <c r="L116" s="5">
        <f t="shared" si="16"/>
        <v>8</v>
      </c>
      <c r="M116" s="28" t="s">
        <v>49</v>
      </c>
      <c r="N116" s="3">
        <v>8</v>
      </c>
      <c r="O116" s="12">
        <v>0</v>
      </c>
      <c r="Q116" s="111">
        <f>'CT River 2'!B26</f>
        <v>0</v>
      </c>
      <c r="R116" s="111">
        <f>'CT River 2'!C26</f>
        <v>0</v>
      </c>
      <c r="S116" s="112" t="str">
        <f>'CT River 2'!D26</f>
        <v>X</v>
      </c>
      <c r="T116" s="113">
        <f>'CT River 2'!N26</f>
        <v>0</v>
      </c>
      <c r="U116" s="20"/>
      <c r="V116" s="3">
        <v>10</v>
      </c>
      <c r="W116" s="3" t="s">
        <v>81</v>
      </c>
      <c r="X116" s="10" t="s">
        <v>92</v>
      </c>
      <c r="Y116" s="11">
        <v>0.92</v>
      </c>
      <c r="Z116" s="20"/>
      <c r="AA116" s="12">
        <f t="shared" si="14"/>
        <v>0.92</v>
      </c>
      <c r="AB116" s="5">
        <f t="shared" si="15"/>
        <v>7</v>
      </c>
      <c r="AC116" s="5" t="s">
        <v>49</v>
      </c>
      <c r="AD116" s="3">
        <v>9</v>
      </c>
      <c r="AE116" s="11">
        <v>0</v>
      </c>
      <c r="AF116" s="6"/>
    </row>
    <row r="117" spans="1:33" ht="11.15" customHeight="1" x14ac:dyDescent="0.2">
      <c r="A117" s="111">
        <f>Candlewood!B27</f>
        <v>0</v>
      </c>
      <c r="B117" s="111">
        <f>Candlewood!C27</f>
        <v>0</v>
      </c>
      <c r="C117" s="10" t="str">
        <f>Candlewood!D27</f>
        <v>X</v>
      </c>
      <c r="D117" s="114">
        <f>Candlewood!N27</f>
        <v>0</v>
      </c>
      <c r="E117" s="20"/>
      <c r="F117" s="3">
        <v>10</v>
      </c>
      <c r="G117" s="3" t="s">
        <v>81</v>
      </c>
      <c r="H117" s="10" t="s">
        <v>93</v>
      </c>
      <c r="I117" s="11">
        <v>3.33</v>
      </c>
      <c r="J117" s="20"/>
      <c r="K117" s="12">
        <f t="shared" si="12"/>
        <v>0</v>
      </c>
      <c r="L117" s="5" t="str">
        <f t="shared" si="16"/>
        <v/>
      </c>
      <c r="M117" s="28" t="s">
        <v>49</v>
      </c>
      <c r="N117" s="3">
        <v>9</v>
      </c>
      <c r="O117" s="12">
        <v>0</v>
      </c>
      <c r="Q117" s="111">
        <f>'CT River 2'!B27</f>
        <v>0</v>
      </c>
      <c r="R117" s="111">
        <f>'CT River 2'!C27</f>
        <v>0</v>
      </c>
      <c r="S117" s="112" t="str">
        <f>'CT River 2'!D27</f>
        <v>X</v>
      </c>
      <c r="T117" s="113">
        <f>'CT River 2'!N27</f>
        <v>0</v>
      </c>
      <c r="U117" s="20"/>
      <c r="V117" s="3">
        <v>10</v>
      </c>
      <c r="W117" s="3" t="s">
        <v>81</v>
      </c>
      <c r="X117" s="10" t="s">
        <v>100</v>
      </c>
      <c r="Y117" s="11">
        <v>0</v>
      </c>
      <c r="Z117" s="20"/>
      <c r="AA117" s="12">
        <f t="shared" si="14"/>
        <v>0</v>
      </c>
      <c r="AB117" s="5" t="str">
        <f t="shared" si="15"/>
        <v/>
      </c>
      <c r="AC117" s="5" t="s">
        <v>49</v>
      </c>
      <c r="AD117" s="3">
        <v>10</v>
      </c>
      <c r="AE117" s="11">
        <v>0</v>
      </c>
      <c r="AF117" s="6"/>
    </row>
    <row r="118" spans="1:33" ht="11.15" customHeight="1" x14ac:dyDescent="0.2">
      <c r="A118" s="111">
        <f>Candlewood!B28</f>
        <v>0</v>
      </c>
      <c r="B118" s="111">
        <f>Candlewood!C28</f>
        <v>0</v>
      </c>
      <c r="C118" s="10" t="str">
        <f>Candlewood!D28</f>
        <v>X</v>
      </c>
      <c r="D118" s="114">
        <f>Candlewood!N28</f>
        <v>0</v>
      </c>
      <c r="E118" s="20"/>
      <c r="F118" s="3">
        <v>11</v>
      </c>
      <c r="G118" s="3" t="s">
        <v>81</v>
      </c>
      <c r="H118" s="10" t="s">
        <v>104</v>
      </c>
      <c r="I118" s="11">
        <v>5.45</v>
      </c>
      <c r="J118" s="20"/>
      <c r="K118" s="12">
        <f t="shared" si="12"/>
        <v>13.870000000000001</v>
      </c>
      <c r="L118" s="5">
        <f t="shared" si="16"/>
        <v>4</v>
      </c>
      <c r="M118" s="28" t="s">
        <v>49</v>
      </c>
      <c r="N118" s="3">
        <v>10</v>
      </c>
      <c r="O118" s="12">
        <v>0</v>
      </c>
      <c r="Q118" s="111">
        <f>'CT River 2'!B28</f>
        <v>0</v>
      </c>
      <c r="R118" s="111">
        <f>'CT River 2'!C28</f>
        <v>0</v>
      </c>
      <c r="S118" s="112" t="str">
        <f>'CT River 2'!D28</f>
        <v>X</v>
      </c>
      <c r="T118" s="113">
        <f>'CT River 2'!N28</f>
        <v>0</v>
      </c>
      <c r="U118" s="20"/>
      <c r="V118" s="3">
        <v>11</v>
      </c>
      <c r="W118" s="3" t="s">
        <v>81</v>
      </c>
      <c r="X118" s="10" t="s">
        <v>104</v>
      </c>
      <c r="Y118" s="11">
        <v>0</v>
      </c>
      <c r="Z118" s="20"/>
      <c r="AA118" s="12">
        <f t="shared" si="14"/>
        <v>0</v>
      </c>
      <c r="AB118" s="5" t="str">
        <f t="shared" si="15"/>
        <v/>
      </c>
      <c r="AC118" s="5" t="s">
        <v>49</v>
      </c>
      <c r="AD118" s="3">
        <v>11</v>
      </c>
      <c r="AE118" s="11">
        <v>0</v>
      </c>
      <c r="AF118" s="6"/>
    </row>
    <row r="119" spans="1:33" ht="11.15" customHeight="1" x14ac:dyDescent="0.2">
      <c r="A119" s="111">
        <f>Candlewood!B29</f>
        <v>0</v>
      </c>
      <c r="B119" s="111">
        <f>Candlewood!C29</f>
        <v>0</v>
      </c>
      <c r="C119" s="10" t="str">
        <f>Candlewood!D29</f>
        <v>X</v>
      </c>
      <c r="D119" s="114">
        <f>Candlewood!N29</f>
        <v>0</v>
      </c>
      <c r="E119" s="21"/>
      <c r="F119" s="3">
        <v>11</v>
      </c>
      <c r="G119" s="3" t="s">
        <v>81</v>
      </c>
      <c r="H119" s="10" t="s">
        <v>109</v>
      </c>
      <c r="I119" s="11">
        <v>8.42</v>
      </c>
      <c r="J119" s="21"/>
      <c r="K119" s="12">
        <f t="shared" si="12"/>
        <v>0</v>
      </c>
      <c r="L119" s="5" t="str">
        <f t="shared" si="16"/>
        <v/>
      </c>
      <c r="M119" s="28" t="s">
        <v>49</v>
      </c>
      <c r="N119" s="3">
        <v>11</v>
      </c>
      <c r="O119" s="12">
        <v>0</v>
      </c>
      <c r="Q119" s="111">
        <f>'CT River 2'!B29</f>
        <v>0</v>
      </c>
      <c r="R119" s="111">
        <f>'CT River 2'!C29</f>
        <v>0</v>
      </c>
      <c r="S119" s="112" t="str">
        <f>'CT River 2'!D29</f>
        <v>X</v>
      </c>
      <c r="T119" s="113">
        <f>'CT River 2'!N29</f>
        <v>0</v>
      </c>
      <c r="U119" s="21"/>
      <c r="V119" s="3">
        <v>11</v>
      </c>
      <c r="W119" s="3" t="s">
        <v>81</v>
      </c>
      <c r="X119" s="10" t="s">
        <v>105</v>
      </c>
      <c r="Y119" s="11">
        <v>0</v>
      </c>
      <c r="Z119" s="21"/>
      <c r="AA119" s="12">
        <f t="shared" si="14"/>
        <v>0</v>
      </c>
      <c r="AB119" s="5" t="str">
        <f t="shared" si="15"/>
        <v/>
      </c>
      <c r="AC119" s="5" t="s">
        <v>49</v>
      </c>
      <c r="AD119" s="3">
        <v>11</v>
      </c>
      <c r="AE119" s="11">
        <v>0</v>
      </c>
      <c r="AF119" s="6"/>
    </row>
    <row r="120" spans="1:33" ht="11.15" customHeight="1" x14ac:dyDescent="0.25">
      <c r="A120" s="6"/>
      <c r="B120" s="15" t="s">
        <v>57</v>
      </c>
      <c r="C120" s="16" t="s">
        <v>65</v>
      </c>
      <c r="D120" s="17" t="s">
        <v>58</v>
      </c>
      <c r="E120" s="17">
        <v>4</v>
      </c>
      <c r="F120" s="6"/>
      <c r="G120" s="25"/>
      <c r="H120" s="17" t="s">
        <v>32</v>
      </c>
      <c r="I120" s="16">
        <f>Candlewood!Q31</f>
        <v>3.786</v>
      </c>
      <c r="J120" s="24"/>
      <c r="K120" s="6"/>
      <c r="L120" s="22"/>
      <c r="M120" s="25"/>
      <c r="N120" s="6"/>
      <c r="O120" s="6"/>
      <c r="Q120" s="6"/>
      <c r="R120" s="15" t="s">
        <v>57</v>
      </c>
      <c r="S120" s="16" t="s">
        <v>69</v>
      </c>
      <c r="T120" s="17" t="s">
        <v>58</v>
      </c>
      <c r="U120" s="17">
        <v>8</v>
      </c>
      <c r="V120" s="6"/>
      <c r="W120" s="6"/>
      <c r="X120" s="17" t="s">
        <v>32</v>
      </c>
      <c r="Y120" s="16">
        <f>'CT River 2'!Q31</f>
        <v>1.2166666666666666</v>
      </c>
      <c r="Z120" s="6"/>
      <c r="AA120" s="26"/>
      <c r="AB120" s="22"/>
      <c r="AC120" s="22"/>
      <c r="AD120" s="119" t="s">
        <v>52</v>
      </c>
      <c r="AE120" s="6"/>
      <c r="AF120" s="6"/>
      <c r="AG120" s="6"/>
    </row>
    <row r="121" spans="1:33" s="6" customFormat="1" ht="11.15" customHeight="1" x14ac:dyDescent="0.2">
      <c r="Z121" s="24"/>
      <c r="AB121" s="22"/>
      <c r="AC121" s="22"/>
    </row>
    <row r="122" spans="1:33" ht="11.15" customHeight="1" x14ac:dyDescent="0.2">
      <c r="M122" s="1"/>
    </row>
  </sheetData>
  <sortState xmlns:xlrd2="http://schemas.microsoft.com/office/spreadsheetml/2017/richdata2" ref="AC94:AE119">
    <sortCondition ref="AC94"/>
  </sortState>
  <mergeCells count="8">
    <mergeCell ref="Q32:AB32"/>
    <mergeCell ref="Q2:AB2"/>
    <mergeCell ref="Q62:AB62"/>
    <mergeCell ref="Q92:AB92"/>
    <mergeCell ref="A2:L2"/>
    <mergeCell ref="A32:L32"/>
    <mergeCell ref="A62:L62"/>
    <mergeCell ref="A92:L92"/>
  </mergeCells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pageSetUpPr fitToPage="1"/>
  </sheetPr>
  <dimension ref="A1:AL118"/>
  <sheetViews>
    <sheetView topLeftCell="C17" zoomScaleNormal="100" workbookViewId="0">
      <selection activeCell="L31" sqref="L31"/>
    </sheetView>
  </sheetViews>
  <sheetFormatPr defaultColWidth="6.26953125" defaultRowHeight="10" customHeight="1" x14ac:dyDescent="0.25"/>
  <cols>
    <col min="1" max="1" width="9.453125" style="33" bestFit="1" customWidth="1"/>
    <col min="2" max="2" width="8" style="40" customWidth="1"/>
    <col min="3" max="3" width="9.1796875" style="40" customWidth="1"/>
    <col min="4" max="4" width="9.7265625" style="40" customWidth="1"/>
    <col min="5" max="5" width="9.54296875" style="40" customWidth="1"/>
    <col min="6" max="6" width="6.54296875" style="40" customWidth="1"/>
    <col min="7" max="7" width="8.1796875" style="40" customWidth="1"/>
    <col min="8" max="8" width="5.81640625" style="40" customWidth="1"/>
    <col min="9" max="9" width="9.453125" style="40" customWidth="1"/>
    <col min="10" max="10" width="8.1796875" style="40" customWidth="1"/>
    <col min="11" max="11" width="9.26953125" style="40" customWidth="1"/>
    <col min="12" max="12" width="6.453125" style="33" customWidth="1"/>
    <col min="13" max="13" width="8.81640625" style="33" customWidth="1"/>
    <col min="14" max="14" width="7.54296875" style="33" customWidth="1"/>
    <col min="15" max="15" width="9.1796875" style="33" customWidth="1"/>
    <col min="16" max="16" width="9.453125" style="33" customWidth="1"/>
    <col min="17" max="17" width="8.26953125" style="33" customWidth="1"/>
    <col min="18" max="18" width="7" style="33" customWidth="1"/>
    <col min="19" max="19" width="9.453125" style="33" bestFit="1" customWidth="1"/>
    <col min="20" max="20" width="6.26953125" style="33" bestFit="1" customWidth="1"/>
    <col min="21" max="21" width="9.453125" style="33" customWidth="1"/>
    <col min="22" max="22" width="8.1796875" style="33" customWidth="1"/>
    <col min="23" max="23" width="9.453125" style="33" customWidth="1"/>
    <col min="24" max="24" width="4.81640625" style="33" customWidth="1"/>
    <col min="25" max="25" width="8.81640625" style="33" customWidth="1"/>
    <col min="26" max="26" width="5.1796875" style="33" customWidth="1"/>
    <col min="27" max="27" width="7" style="33" customWidth="1"/>
    <col min="28" max="28" width="5.453125" style="33" customWidth="1"/>
    <col min="29" max="29" width="9.453125" style="33" bestFit="1" customWidth="1"/>
    <col min="30" max="30" width="4.1796875" style="33" customWidth="1"/>
    <col min="31" max="31" width="9.453125" style="33" bestFit="1" customWidth="1"/>
    <col min="32" max="32" width="2.7265625" style="33" bestFit="1" customWidth="1"/>
    <col min="33" max="33" width="9.453125" style="33" bestFit="1" customWidth="1"/>
    <col min="34" max="34" width="2.7265625" style="33" bestFit="1" customWidth="1"/>
    <col min="35" max="35" width="7.1796875" style="33" bestFit="1" customWidth="1"/>
    <col min="36" max="36" width="5" style="33" customWidth="1"/>
    <col min="37" max="16384" width="6.26953125" style="33"/>
  </cols>
  <sheetData>
    <row r="1" spans="1:34" ht="10" customHeight="1" x14ac:dyDescent="0.25">
      <c r="A1" s="31"/>
      <c r="B1" s="32" t="str">
        <f>P15</f>
        <v>Armand</v>
      </c>
      <c r="C1" s="32" t="str">
        <f>P16</f>
        <v>Dean</v>
      </c>
      <c r="D1" s="32" t="str">
        <f>P17</f>
        <v>Jack</v>
      </c>
      <c r="E1" s="32" t="str">
        <f>P18</f>
        <v>Jason</v>
      </c>
      <c r="F1" s="32" t="str">
        <f>P19</f>
        <v>Kevin</v>
      </c>
      <c r="G1" s="32" t="str">
        <f>P20</f>
        <v>Morrie</v>
      </c>
      <c r="H1" s="32" t="str">
        <f>P21</f>
        <v>Rich B</v>
      </c>
      <c r="I1" s="32" t="str">
        <f>P22</f>
        <v>Scott</v>
      </c>
      <c r="J1" s="32" t="str">
        <f>P23</f>
        <v>Steve D</v>
      </c>
      <c r="K1" s="32" t="str">
        <f>P24</f>
        <v>Steve S</v>
      </c>
      <c r="L1" s="32" t="str">
        <f>P25</f>
        <v>Tom O</v>
      </c>
      <c r="M1" s="32" t="str">
        <f>P26</f>
        <v>Ryan</v>
      </c>
      <c r="N1" s="32" t="str">
        <f>P27</f>
        <v>Jim</v>
      </c>
      <c r="O1" s="32" t="str">
        <f>P28</f>
        <v>Zack</v>
      </c>
      <c r="P1" s="32" t="str">
        <f>P29</f>
        <v>Mike</v>
      </c>
      <c r="Q1" s="32" t="str">
        <f>P30</f>
        <v>Pete</v>
      </c>
      <c r="R1" s="32" t="str">
        <f>P31</f>
        <v>John</v>
      </c>
      <c r="S1" s="32" t="str">
        <f>P32</f>
        <v>Rick M</v>
      </c>
      <c r="T1" s="32" t="str">
        <f>P33</f>
        <v>Oz</v>
      </c>
      <c r="U1" s="32" t="str">
        <f>P34</f>
        <v>Rich T</v>
      </c>
      <c r="V1" s="32" t="str">
        <f>P35</f>
        <v>Rich K</v>
      </c>
      <c r="W1" s="32" t="str">
        <f>P36</f>
        <v>Eli</v>
      </c>
      <c r="X1" s="32" t="str">
        <f>P37</f>
        <v>X</v>
      </c>
      <c r="Y1" s="32" t="str">
        <f>P38</f>
        <v>X</v>
      </c>
      <c r="Z1" s="32" t="str">
        <f>P39</f>
        <v>X</v>
      </c>
    </row>
    <row r="2" spans="1:34" ht="10" customHeight="1" x14ac:dyDescent="0.25">
      <c r="A2" s="34"/>
      <c r="B2" s="35">
        <f>Pachaug!O4</f>
        <v>1</v>
      </c>
      <c r="C2" s="35">
        <f>Pachaug!O5</f>
        <v>2</v>
      </c>
      <c r="D2" s="36">
        <f>'CT River 2'!O6</f>
        <v>3</v>
      </c>
      <c r="E2" s="35">
        <f>Candlewood!O7</f>
        <v>1</v>
      </c>
      <c r="F2" s="35">
        <f>Lilly!O8</f>
        <v>2</v>
      </c>
      <c r="G2" s="35">
        <f>Lilly!O9</f>
        <v>6</v>
      </c>
      <c r="H2" s="35">
        <f>Candlewood!O10</f>
        <v>11</v>
      </c>
      <c r="I2" s="35">
        <f>'CT River 2'!O11</f>
        <v>1</v>
      </c>
      <c r="J2" s="35">
        <f>Masapaug!O12</f>
        <v>1</v>
      </c>
      <c r="K2" s="35">
        <f>Masapaug!O13</f>
        <v>4</v>
      </c>
      <c r="L2" s="35">
        <f>Winchester!O14</f>
        <v>4</v>
      </c>
      <c r="M2" s="35">
        <f>Lilly!O15</f>
        <v>1</v>
      </c>
      <c r="N2" s="35">
        <f>'CT River 2'!O16</f>
        <v>7</v>
      </c>
      <c r="O2" s="35">
        <f>Masapaug!O17</f>
        <v>10</v>
      </c>
      <c r="P2" s="35">
        <f>Pachaug!O18</f>
        <v>10</v>
      </c>
      <c r="Q2" s="35">
        <f>Pachaug!O19</f>
        <v>8</v>
      </c>
      <c r="R2" s="35">
        <f>'CT River 2'!O20</f>
        <v>5</v>
      </c>
      <c r="S2" s="35">
        <f>Lilly!O21</f>
        <v>14</v>
      </c>
      <c r="T2" s="35">
        <f>Candlewood!O22</f>
        <v>3</v>
      </c>
      <c r="U2" s="35">
        <f>Beach!O23</f>
        <v>1</v>
      </c>
      <c r="V2" s="35">
        <f>Beach!O24</f>
        <v>3</v>
      </c>
      <c r="W2" s="35">
        <f>Candlewood!O25</f>
        <v>5</v>
      </c>
      <c r="X2" s="35">
        <f>[1]Congamond!O26</f>
        <v>35</v>
      </c>
      <c r="Y2" s="35">
        <f>[1]Congamond!O27</f>
        <v>35</v>
      </c>
      <c r="Z2" s="35">
        <f>[1]Congamond!O28</f>
        <v>35</v>
      </c>
    </row>
    <row r="3" spans="1:34" ht="10" customHeight="1" x14ac:dyDescent="0.25">
      <c r="A3" s="34"/>
      <c r="B3" s="35">
        <f>Masapaug!O4</f>
        <v>2</v>
      </c>
      <c r="C3" s="35">
        <f>Beach!O5</f>
        <v>2</v>
      </c>
      <c r="D3" s="36">
        <f>Pachaug!O6</f>
        <v>4</v>
      </c>
      <c r="E3" s="35">
        <f>Lilly!O7</f>
        <v>3</v>
      </c>
      <c r="F3" s="35">
        <f>Winchester!O8</f>
        <v>2</v>
      </c>
      <c r="G3" s="35">
        <f>Candlewood!O9</f>
        <v>6</v>
      </c>
      <c r="H3" s="35">
        <f>Winchester!O10</f>
        <v>15</v>
      </c>
      <c r="I3" s="35">
        <f>Pachaug!O11</f>
        <v>3</v>
      </c>
      <c r="J3" s="35">
        <f>Candlewood!O12</f>
        <v>2</v>
      </c>
      <c r="K3" s="35">
        <f>Beach!O13</f>
        <v>5</v>
      </c>
      <c r="L3" s="35">
        <f>Candlewood!O14</f>
        <v>7</v>
      </c>
      <c r="M3" s="35">
        <f>Winchester!O15</f>
        <v>1</v>
      </c>
      <c r="N3" s="35">
        <f>Beach!O16</f>
        <v>13</v>
      </c>
      <c r="O3" s="35">
        <f>Winchester!O17</f>
        <v>11</v>
      </c>
      <c r="P3" s="35">
        <f>Lilly!O18</f>
        <v>15</v>
      </c>
      <c r="Q3" s="35">
        <f>Beach!O19</f>
        <v>8</v>
      </c>
      <c r="R3" s="35">
        <f>Winchester!O20</f>
        <v>7</v>
      </c>
      <c r="S3" s="35">
        <f>Beach!O21</f>
        <v>30</v>
      </c>
      <c r="T3" s="35">
        <f>Pachaug!O22</f>
        <v>12</v>
      </c>
      <c r="U3" s="35">
        <f>'CT River 2'!O23</f>
        <v>2</v>
      </c>
      <c r="V3" s="35">
        <f>Candlewood!O24</f>
        <v>13</v>
      </c>
      <c r="W3" s="35">
        <f>Masapaug!O25</f>
        <v>6</v>
      </c>
      <c r="X3" s="35">
        <f>[1]Mashapaug!O26</f>
        <v>35</v>
      </c>
      <c r="Y3" s="35">
        <f>[1]Mashapaug!O27</f>
        <v>35</v>
      </c>
      <c r="Z3" s="35">
        <f>[1]Mashapaug!O28</f>
        <v>35</v>
      </c>
    </row>
    <row r="4" spans="1:34" ht="10" customHeight="1" x14ac:dyDescent="0.25">
      <c r="A4" s="34"/>
      <c r="B4" s="35">
        <f>Candlewood!O4</f>
        <v>4</v>
      </c>
      <c r="C4" s="35">
        <f>Lilly!O5</f>
        <v>4</v>
      </c>
      <c r="D4" s="36">
        <f>Winchester!O6</f>
        <v>6</v>
      </c>
      <c r="E4" s="35">
        <f>Masapaug!O7</f>
        <v>3</v>
      </c>
      <c r="F4" s="35">
        <f>Masapaug!O8</f>
        <v>5</v>
      </c>
      <c r="G4" s="35">
        <f>Pachaug!O9</f>
        <v>7</v>
      </c>
      <c r="H4" s="35">
        <f>Lilly!O10</f>
        <v>16</v>
      </c>
      <c r="I4" s="35">
        <f>Lilly!O11</f>
        <v>8</v>
      </c>
      <c r="J4" s="35">
        <f>Winchester!O12</f>
        <v>3</v>
      </c>
      <c r="K4" s="35">
        <f>'CT River 2'!O13</f>
        <v>10</v>
      </c>
      <c r="L4" s="35">
        <f>Beach!O14</f>
        <v>9</v>
      </c>
      <c r="M4" s="35">
        <f>Masapaug!O15</f>
        <v>7</v>
      </c>
      <c r="N4" s="35">
        <f>Winchester!O16</f>
        <v>14</v>
      </c>
      <c r="O4" s="35">
        <f>Beach!O17</f>
        <v>11</v>
      </c>
      <c r="P4" s="35">
        <f>Candlewood!O18</f>
        <v>30</v>
      </c>
      <c r="Q4" s="35">
        <f>'CT River 2'!O19</f>
        <v>8</v>
      </c>
      <c r="R4" s="35">
        <f>Masapaug!O20</f>
        <v>8</v>
      </c>
      <c r="S4" s="35">
        <f>Candlewood!O21</f>
        <v>30</v>
      </c>
      <c r="T4" s="35">
        <f>Lilly!O22</f>
        <v>18</v>
      </c>
      <c r="U4" s="35">
        <f>Winchester!O23</f>
        <v>9</v>
      </c>
      <c r="V4" s="35">
        <f>Lilly!O24</f>
        <v>16</v>
      </c>
      <c r="W4" s="35">
        <f>Beach!O25</f>
        <v>7</v>
      </c>
      <c r="X4" s="35">
        <f>'[1]CT River'!O26</f>
        <v>35</v>
      </c>
      <c r="Y4" s="35">
        <f>'[1]CT River'!O27</f>
        <v>35</v>
      </c>
      <c r="Z4" s="35">
        <f>'[1]CT River'!O28</f>
        <v>35</v>
      </c>
    </row>
    <row r="5" spans="1:34" ht="10" customHeight="1" x14ac:dyDescent="0.25">
      <c r="A5" s="34"/>
      <c r="B5" s="35">
        <f>Beach!O4</f>
        <v>4</v>
      </c>
      <c r="C5" s="35">
        <f>'CT River 2'!O5</f>
        <v>4</v>
      </c>
      <c r="D5" s="36">
        <f>Lilly!O6</f>
        <v>11</v>
      </c>
      <c r="E5" s="35">
        <f>Winchester!O7</f>
        <v>5</v>
      </c>
      <c r="F5" s="35">
        <f>Candlewood!O8</f>
        <v>9</v>
      </c>
      <c r="G5" s="35">
        <f>'CT River 2'!O9</f>
        <v>9</v>
      </c>
      <c r="H5" s="35">
        <f>Masapaug!O10</f>
        <v>30</v>
      </c>
      <c r="I5" s="35">
        <f>Beach!O11</f>
        <v>11</v>
      </c>
      <c r="J5" s="35">
        <f>Lilly!O12</f>
        <v>5</v>
      </c>
      <c r="K5" s="35">
        <f>Pachaug!O13</f>
        <v>11</v>
      </c>
      <c r="L5" s="35">
        <f>Masapaug!O14</f>
        <v>11</v>
      </c>
      <c r="M5" s="35">
        <f>Candlewood!O15</f>
        <v>16</v>
      </c>
      <c r="N5" s="35">
        <f>Pachaug!O16</f>
        <v>30</v>
      </c>
      <c r="O5" s="35">
        <f>Pachaug!O17</f>
        <v>15</v>
      </c>
      <c r="P5" s="35">
        <f>Winchester!O18</f>
        <v>30</v>
      </c>
      <c r="Q5" s="35">
        <f>Lilly!O19</f>
        <v>9</v>
      </c>
      <c r="R5" s="35">
        <f>Candlewood!O20</f>
        <v>10</v>
      </c>
      <c r="S5" s="35">
        <f>Pachaug!O21</f>
        <v>30</v>
      </c>
      <c r="T5" s="35">
        <f>'CT River 2'!O22</f>
        <v>30</v>
      </c>
      <c r="U5" s="35">
        <f>Lilly!O23</f>
        <v>10</v>
      </c>
      <c r="V5" s="35">
        <f>Masapaug!O24</f>
        <v>30</v>
      </c>
      <c r="W5" s="35">
        <f>Winchester!O25</f>
        <v>8</v>
      </c>
      <c r="X5" s="35">
        <f>[1]Candlewood!O26</f>
        <v>35</v>
      </c>
      <c r="Y5" s="35">
        <f>[1]Candlewood!O27</f>
        <v>35</v>
      </c>
      <c r="Z5" s="35">
        <f>[1]Candlewood!O28</f>
        <v>35</v>
      </c>
    </row>
    <row r="6" spans="1:34" ht="10" customHeight="1" x14ac:dyDescent="0.25">
      <c r="A6" s="34"/>
      <c r="B6" s="35">
        <f>Lilly!O4</f>
        <v>7</v>
      </c>
      <c r="C6" s="35">
        <f>Candlewood!O5</f>
        <v>8</v>
      </c>
      <c r="D6" s="36">
        <f>Beach!O6</f>
        <v>16</v>
      </c>
      <c r="E6" s="35">
        <f>Pachaug!O7</f>
        <v>6</v>
      </c>
      <c r="F6" s="35">
        <f>Beach!O8</f>
        <v>10</v>
      </c>
      <c r="G6" s="35">
        <f>Winchester!O9</f>
        <v>13</v>
      </c>
      <c r="H6" s="35">
        <f>Beach!O10</f>
        <v>30</v>
      </c>
      <c r="I6" s="35">
        <f>Candlewood!O11</f>
        <v>12</v>
      </c>
      <c r="J6" s="35">
        <f>Pachaug!O12</f>
        <v>5</v>
      </c>
      <c r="K6" s="35">
        <f>Candlewood!O13</f>
        <v>15</v>
      </c>
      <c r="L6" s="35">
        <f>Lilly!O14</f>
        <v>12</v>
      </c>
      <c r="M6" s="35">
        <f>Beach!O15</f>
        <v>30</v>
      </c>
      <c r="N6" s="35">
        <f>Masapaug!O16</f>
        <v>30</v>
      </c>
      <c r="O6" s="35">
        <f>Candlewood!O17</f>
        <v>30</v>
      </c>
      <c r="P6" s="35">
        <f>'CT River 2'!O18</f>
        <v>35</v>
      </c>
      <c r="Q6" s="35">
        <f>Winchester!O19</f>
        <v>10</v>
      </c>
      <c r="R6" s="35">
        <f>Beach!O20</f>
        <v>13</v>
      </c>
      <c r="S6" s="35">
        <f>'CT River 2'!O21</f>
        <v>35</v>
      </c>
      <c r="T6" s="35">
        <f>Beach!O22</f>
        <v>30</v>
      </c>
      <c r="U6" s="35">
        <f>Pachaug!O23</f>
        <v>13</v>
      </c>
      <c r="V6" s="35">
        <f>Winchester!O24</f>
        <v>30</v>
      </c>
      <c r="W6" s="35">
        <f>Pachaug!O25</f>
        <v>9</v>
      </c>
      <c r="X6" s="35">
        <f>[1]Winchester!O26</f>
        <v>35</v>
      </c>
      <c r="Y6" s="35">
        <f>[1]Winchester!O27</f>
        <v>35</v>
      </c>
      <c r="Z6" s="35">
        <f>[1]Winchester!O28</f>
        <v>35</v>
      </c>
    </row>
    <row r="7" spans="1:34" ht="10" customHeight="1" x14ac:dyDescent="0.25">
      <c r="A7" s="34"/>
      <c r="B7" s="35">
        <f>Winchester!O4</f>
        <v>12</v>
      </c>
      <c r="C7" s="35">
        <f>Masapaug!O5</f>
        <v>9</v>
      </c>
      <c r="D7" s="36">
        <f>Candlewood!O6</f>
        <v>30</v>
      </c>
      <c r="E7" s="35">
        <f>Beach!O7</f>
        <v>6</v>
      </c>
      <c r="F7" s="35">
        <f>Pachaug!O8</f>
        <v>14</v>
      </c>
      <c r="G7" s="35">
        <f>Beach!O9</f>
        <v>13</v>
      </c>
      <c r="H7" s="35">
        <f>'CT River 2'!O10</f>
        <v>30</v>
      </c>
      <c r="I7" s="35">
        <f>Winchester!O11</f>
        <v>16</v>
      </c>
      <c r="J7" s="35">
        <f>'CT River 2'!O12</f>
        <v>6</v>
      </c>
      <c r="K7" s="35">
        <f>Lilly!O13</f>
        <v>30</v>
      </c>
      <c r="L7" s="35">
        <f>'CT River 2'!O14</f>
        <v>30</v>
      </c>
      <c r="M7" s="35">
        <f>'CT River 2'!O15</f>
        <v>30</v>
      </c>
      <c r="N7" s="35">
        <f>Candlewood!O16</f>
        <v>35</v>
      </c>
      <c r="O7" s="35">
        <f>Lilly!O17</f>
        <v>30</v>
      </c>
      <c r="P7" s="35">
        <f>Masapaug!O18</f>
        <v>35</v>
      </c>
      <c r="Q7" s="35">
        <f>Masapaug!O19</f>
        <v>30</v>
      </c>
      <c r="R7" s="35">
        <f>Pachaug!O20</f>
        <v>15</v>
      </c>
      <c r="S7" s="35">
        <f>Masapaug!O21</f>
        <v>35</v>
      </c>
      <c r="T7" s="35">
        <f>Winchester!O22</f>
        <v>30</v>
      </c>
      <c r="U7" s="35">
        <f>Candlewood!O23</f>
        <v>14</v>
      </c>
      <c r="V7" s="35">
        <f>'CT River 2'!O24</f>
        <v>30</v>
      </c>
      <c r="W7" s="35">
        <f>Lilly!O25</f>
        <v>13</v>
      </c>
      <c r="X7" s="35">
        <f>[1]Lilly!O26</f>
        <v>35</v>
      </c>
      <c r="Y7" s="35">
        <f>[1]Lilly!O27</f>
        <v>35</v>
      </c>
      <c r="Z7" s="35">
        <f>[1]Lilly!O28</f>
        <v>35</v>
      </c>
    </row>
    <row r="8" spans="1:34" ht="10" customHeight="1" x14ac:dyDescent="0.25">
      <c r="A8" s="34"/>
      <c r="B8" s="35">
        <f>'CT River 2'!O4</f>
        <v>30</v>
      </c>
      <c r="C8" s="35">
        <f>Winchester!O5</f>
        <v>30</v>
      </c>
      <c r="D8" s="36">
        <f>Masapaug!O6</f>
        <v>30</v>
      </c>
      <c r="E8" s="35">
        <f>'CT River 2'!O7</f>
        <v>30</v>
      </c>
      <c r="F8" s="35">
        <f>'CT River 2'!O8</f>
        <v>30</v>
      </c>
      <c r="G8" s="35">
        <f>Masapaug!O9</f>
        <v>30</v>
      </c>
      <c r="H8" s="35">
        <f>Pachaug!O10</f>
        <v>35</v>
      </c>
      <c r="I8" s="35">
        <f>Masapaug!O11</f>
        <v>30</v>
      </c>
      <c r="J8" s="35">
        <f>Beach!O12</f>
        <v>30</v>
      </c>
      <c r="K8" s="35">
        <f>Winchester!O13</f>
        <v>30</v>
      </c>
      <c r="L8" s="35">
        <f>Pachaug!O14</f>
        <v>35</v>
      </c>
      <c r="M8" s="35">
        <f>Pachaug!O15</f>
        <v>30</v>
      </c>
      <c r="N8" s="35">
        <f>Lilly!O16</f>
        <v>35</v>
      </c>
      <c r="O8" s="35">
        <f>'CT River 2'!O17</f>
        <v>30</v>
      </c>
      <c r="P8" s="35">
        <f>Beach!O18</f>
        <v>35</v>
      </c>
      <c r="Q8" s="35">
        <f>Candlewood!O19</f>
        <v>35</v>
      </c>
      <c r="R8" s="35">
        <f>Lilly!O20</f>
        <v>19</v>
      </c>
      <c r="S8" s="35">
        <f>Winchester!O21</f>
        <v>35</v>
      </c>
      <c r="T8" s="35">
        <f>Masapaug!O22</f>
        <v>30</v>
      </c>
      <c r="U8" s="35">
        <f>Masapaug!O23</f>
        <v>30</v>
      </c>
      <c r="V8" s="35">
        <f>Pachaug!O24</f>
        <v>30</v>
      </c>
      <c r="W8" s="35">
        <f>'CT River 2'!O25</f>
        <v>35</v>
      </c>
      <c r="X8" s="35">
        <f>[1]Beach!O26</f>
        <v>35</v>
      </c>
      <c r="Y8" s="35">
        <f>[1]Beach!O27</f>
        <v>35</v>
      </c>
      <c r="Z8" s="35">
        <f>[1]Beach!O28</f>
        <v>35</v>
      </c>
    </row>
    <row r="9" spans="1:34" ht="10" customHeight="1" x14ac:dyDescent="0.25">
      <c r="A9" s="37"/>
      <c r="B9" s="35">
        <f>'CT River'!O4</f>
        <v>35</v>
      </c>
      <c r="C9" s="35">
        <f>'CT River'!O5</f>
        <v>35</v>
      </c>
      <c r="D9" s="36">
        <f>'CT River'!O6</f>
        <v>35</v>
      </c>
      <c r="E9" s="35">
        <f>'CT River'!O7</f>
        <v>35</v>
      </c>
      <c r="F9" s="35">
        <f>'CT River'!O8</f>
        <v>35</v>
      </c>
      <c r="G9" s="35">
        <f>'CT River'!O9</f>
        <v>35</v>
      </c>
      <c r="H9" s="35">
        <f>'CT River'!O10</f>
        <v>35</v>
      </c>
      <c r="I9" s="35">
        <f>'CT River'!O11</f>
        <v>35</v>
      </c>
      <c r="J9" s="35">
        <f>'CT River'!O12</f>
        <v>35</v>
      </c>
      <c r="K9" s="35">
        <f>'CT River'!O13</f>
        <v>35</v>
      </c>
      <c r="L9" s="35">
        <f>'CT River'!O14</f>
        <v>35</v>
      </c>
      <c r="M9" s="35">
        <f>'CT River'!O15</f>
        <v>35</v>
      </c>
      <c r="N9" s="35">
        <f>'CT River'!O16</f>
        <v>35</v>
      </c>
      <c r="O9" s="35">
        <f>'CT River'!O17</f>
        <v>35</v>
      </c>
      <c r="P9" s="35">
        <f>'CT River'!O18</f>
        <v>35</v>
      </c>
      <c r="Q9" s="35">
        <f>'CT River'!O19</f>
        <v>35</v>
      </c>
      <c r="R9" s="35">
        <f>'CT River'!O20</f>
        <v>35</v>
      </c>
      <c r="S9" s="35">
        <f>'CT River'!O21</f>
        <v>35</v>
      </c>
      <c r="T9" s="35">
        <f>'CT River'!O22</f>
        <v>35</v>
      </c>
      <c r="U9" s="35">
        <f>'CT River'!O23</f>
        <v>35</v>
      </c>
      <c r="V9" s="35">
        <f>'CT River'!O24</f>
        <v>35</v>
      </c>
      <c r="W9" s="35">
        <f>'CT River'!O25</f>
        <v>35</v>
      </c>
      <c r="X9" s="35">
        <f>[1]Bantam!O26</f>
        <v>35</v>
      </c>
      <c r="Y9" s="35">
        <f>[1]Bantam!O27</f>
        <v>35</v>
      </c>
      <c r="Z9" s="35">
        <f>[1]Bantam!O28</f>
        <v>35</v>
      </c>
    </row>
    <row r="10" spans="1:34" s="40" customFormat="1" ht="10" customHeight="1" x14ac:dyDescent="0.25">
      <c r="A10" s="38" t="s">
        <v>17</v>
      </c>
      <c r="B10" s="39">
        <f t="shared" ref="B10:H10" si="0">SUM(B2:B7)</f>
        <v>30</v>
      </c>
      <c r="C10" s="39">
        <f t="shared" si="0"/>
        <v>29</v>
      </c>
      <c r="D10" s="39">
        <f t="shared" si="0"/>
        <v>70</v>
      </c>
      <c r="E10" s="39">
        <f t="shared" si="0"/>
        <v>24</v>
      </c>
      <c r="F10" s="39">
        <f t="shared" si="0"/>
        <v>42</v>
      </c>
      <c r="G10" s="39">
        <f t="shared" si="0"/>
        <v>54</v>
      </c>
      <c r="H10" s="39">
        <f t="shared" si="0"/>
        <v>132</v>
      </c>
      <c r="I10" s="39">
        <f t="shared" ref="I10:Q10" si="1">SUM(I2:I7)</f>
        <v>51</v>
      </c>
      <c r="J10" s="39">
        <f t="shared" si="1"/>
        <v>22</v>
      </c>
      <c r="K10" s="39">
        <f t="shared" si="1"/>
        <v>75</v>
      </c>
      <c r="L10" s="39">
        <f t="shared" si="1"/>
        <v>73</v>
      </c>
      <c r="M10" s="39">
        <f t="shared" si="1"/>
        <v>85</v>
      </c>
      <c r="N10" s="39">
        <f t="shared" si="1"/>
        <v>129</v>
      </c>
      <c r="O10" s="39">
        <f t="shared" si="1"/>
        <v>107</v>
      </c>
      <c r="P10" s="39">
        <f t="shared" si="1"/>
        <v>155</v>
      </c>
      <c r="Q10" s="39">
        <f t="shared" si="1"/>
        <v>73</v>
      </c>
      <c r="R10" s="39">
        <f t="shared" ref="R10:V10" si="2">SUM(R2:R7)</f>
        <v>58</v>
      </c>
      <c r="S10" s="39">
        <f t="shared" si="2"/>
        <v>174</v>
      </c>
      <c r="T10" s="39">
        <f t="shared" si="2"/>
        <v>123</v>
      </c>
      <c r="U10" s="39">
        <f t="shared" si="2"/>
        <v>49</v>
      </c>
      <c r="V10" s="39">
        <f t="shared" si="2"/>
        <v>122</v>
      </c>
      <c r="W10" s="39">
        <f>SUM(W2:W7)</f>
        <v>48</v>
      </c>
      <c r="X10" s="128">
        <f t="shared" ref="X10:Z10" si="3">SUM(X2:X7)</f>
        <v>210</v>
      </c>
      <c r="Y10" s="128">
        <f t="shared" si="3"/>
        <v>210</v>
      </c>
      <c r="Z10" s="128">
        <f t="shared" si="3"/>
        <v>210</v>
      </c>
      <c r="AA10" s="33"/>
      <c r="AB10" s="33"/>
      <c r="AC10" s="33"/>
    </row>
    <row r="11" spans="1:34" s="40" customFormat="1" ht="10" customHeight="1" x14ac:dyDescent="0.25">
      <c r="A11" s="30" t="s">
        <v>18</v>
      </c>
      <c r="B11" s="42">
        <f t="shared" ref="B11:I11" si="4">RANK(B10,Pts._YTD,1)</f>
        <v>4</v>
      </c>
      <c r="C11" s="42">
        <f t="shared" si="4"/>
        <v>3</v>
      </c>
      <c r="D11" s="42">
        <f t="shared" si="4"/>
        <v>11</v>
      </c>
      <c r="E11" s="42">
        <f t="shared" si="4"/>
        <v>2</v>
      </c>
      <c r="F11" s="42">
        <f t="shared" si="4"/>
        <v>5</v>
      </c>
      <c r="G11" s="42">
        <f t="shared" si="4"/>
        <v>9</v>
      </c>
      <c r="H11" s="42">
        <f t="shared" si="4"/>
        <v>20</v>
      </c>
      <c r="I11" s="42">
        <f t="shared" si="4"/>
        <v>8</v>
      </c>
      <c r="J11" s="42">
        <f t="shared" ref="J11:R11" si="5">RANK(J10,Pts._YTD,1)</f>
        <v>1</v>
      </c>
      <c r="K11" s="42">
        <f t="shared" si="5"/>
        <v>14</v>
      </c>
      <c r="L11" s="42">
        <f>RANK(L10,Pts._YTD,1)</f>
        <v>12</v>
      </c>
      <c r="M11" s="42">
        <f t="shared" si="5"/>
        <v>15</v>
      </c>
      <c r="N11" s="42">
        <f t="shared" si="5"/>
        <v>19</v>
      </c>
      <c r="O11" s="42">
        <f t="shared" si="5"/>
        <v>16</v>
      </c>
      <c r="P11" s="42">
        <f t="shared" si="5"/>
        <v>21</v>
      </c>
      <c r="Q11" s="42">
        <f t="shared" si="5"/>
        <v>12</v>
      </c>
      <c r="R11" s="42">
        <f t="shared" si="5"/>
        <v>10</v>
      </c>
      <c r="S11" s="42">
        <f t="shared" ref="S11:W11" si="6">RANK(S10,Pts._YTD,1)</f>
        <v>22</v>
      </c>
      <c r="T11" s="42">
        <f t="shared" si="6"/>
        <v>18</v>
      </c>
      <c r="U11" s="42">
        <f t="shared" si="6"/>
        <v>7</v>
      </c>
      <c r="V11" s="42">
        <f t="shared" si="6"/>
        <v>17</v>
      </c>
      <c r="W11" s="42">
        <f t="shared" si="6"/>
        <v>6</v>
      </c>
      <c r="X11" s="42" t="e">
        <f t="shared" ref="X11:Z11" si="7">RANK(X10,Pts._YTD,1)</f>
        <v>#N/A</v>
      </c>
      <c r="Y11" s="42" t="e">
        <f t="shared" si="7"/>
        <v>#N/A</v>
      </c>
      <c r="Z11" s="42" t="e">
        <f t="shared" si="7"/>
        <v>#N/A</v>
      </c>
      <c r="AA11" s="33"/>
      <c r="AB11" s="33"/>
      <c r="AC11" s="33"/>
    </row>
    <row r="12" spans="1:34" s="40" customFormat="1" ht="10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4" s="40" customFormat="1" ht="10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W13" s="162" t="s">
        <v>60</v>
      </c>
      <c r="X13" s="163"/>
      <c r="Y13" s="163"/>
      <c r="Z13" s="163"/>
      <c r="AA13" s="163"/>
      <c r="AB13" s="163"/>
      <c r="AC13" s="164"/>
      <c r="AD13" s="33"/>
      <c r="AE13" s="33"/>
    </row>
    <row r="14" spans="1:34" ht="10" customHeight="1" x14ac:dyDescent="0.2">
      <c r="A14" s="39" t="s">
        <v>0</v>
      </c>
      <c r="B14" s="39" t="s">
        <v>18</v>
      </c>
      <c r="C14" s="39" t="s">
        <v>17</v>
      </c>
      <c r="D14" s="29"/>
      <c r="E14" s="39" t="s">
        <v>0</v>
      </c>
      <c r="F14" s="39" t="s">
        <v>18</v>
      </c>
      <c r="G14" s="39" t="s">
        <v>17</v>
      </c>
      <c r="I14" s="160" t="s">
        <v>21</v>
      </c>
      <c r="J14" s="161"/>
      <c r="K14" s="33"/>
      <c r="L14" s="160" t="s">
        <v>111</v>
      </c>
      <c r="M14" s="161"/>
      <c r="P14" s="39" t="s">
        <v>61</v>
      </c>
      <c r="Q14" s="43" t="s">
        <v>98</v>
      </c>
      <c r="S14" s="165" t="s">
        <v>59</v>
      </c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6"/>
    </row>
    <row r="15" spans="1:34" ht="10" customHeight="1" x14ac:dyDescent="0.25">
      <c r="A15" s="43" t="str">
        <f>B1</f>
        <v>Armand</v>
      </c>
      <c r="B15" s="35">
        <f>B11</f>
        <v>4</v>
      </c>
      <c r="C15" s="35">
        <f>B10</f>
        <v>30</v>
      </c>
      <c r="D15" s="44"/>
      <c r="E15" s="136" t="s">
        <v>89</v>
      </c>
      <c r="F15" s="137">
        <v>1</v>
      </c>
      <c r="G15" s="137">
        <v>22</v>
      </c>
      <c r="H15" s="33"/>
      <c r="I15" s="104" t="str">
        <f t="shared" ref="I15:I33" si="8">P15</f>
        <v>Armand</v>
      </c>
      <c r="J15" s="45">
        <f>'CT River 2'!N4+'CT River'!N4+Beach!N4+Winchester!N4+Masapaug!N4+Lilly!N4+Candlewood!N4+Pachaug!N4</f>
        <v>36.39</v>
      </c>
      <c r="K15" s="33"/>
      <c r="L15" s="167" t="s">
        <v>97</v>
      </c>
      <c r="M15" s="167"/>
      <c r="P15" s="97" t="s">
        <v>94</v>
      </c>
      <c r="Q15" s="35" t="s">
        <v>81</v>
      </c>
      <c r="S15" s="160" t="str">
        <f>L15</f>
        <v>CT River</v>
      </c>
      <c r="T15" s="161"/>
      <c r="U15" s="160" t="str">
        <f>L16</f>
        <v>Lilly</v>
      </c>
      <c r="V15" s="161"/>
      <c r="W15" s="160" t="str">
        <f>L17</f>
        <v>Winchester</v>
      </c>
      <c r="X15" s="161"/>
      <c r="Y15" s="160" t="str">
        <f>L18</f>
        <v>candlewood</v>
      </c>
      <c r="Z15" s="161"/>
      <c r="AA15" s="160" t="str">
        <f>L19</f>
        <v>Pachaug</v>
      </c>
      <c r="AB15" s="161"/>
      <c r="AC15" s="160" t="str">
        <f>L20</f>
        <v>Beach</v>
      </c>
      <c r="AD15" s="161"/>
      <c r="AE15" s="160" t="str">
        <f>L21</f>
        <v>Masapaug</v>
      </c>
      <c r="AF15" s="161"/>
      <c r="AG15" s="160" t="str">
        <f>L22</f>
        <v>CT River 2</v>
      </c>
      <c r="AH15" s="161"/>
    </row>
    <row r="16" spans="1:34" ht="10" customHeight="1" x14ac:dyDescent="0.25">
      <c r="A16" s="43" t="str">
        <f>C1</f>
        <v>Dean</v>
      </c>
      <c r="B16" s="35">
        <f>C11</f>
        <v>3</v>
      </c>
      <c r="C16" s="35">
        <f>C10</f>
        <v>29</v>
      </c>
      <c r="D16" s="44"/>
      <c r="E16" s="136" t="s">
        <v>84</v>
      </c>
      <c r="F16" s="137">
        <v>2</v>
      </c>
      <c r="G16" s="137">
        <v>24</v>
      </c>
      <c r="H16" s="33"/>
      <c r="I16" s="104" t="str">
        <f t="shared" si="8"/>
        <v>Dean</v>
      </c>
      <c r="J16" s="45">
        <f>'CT River 2'!N5+'CT River'!N5+Beach!N5+Winchester!N5+Masapaug!N5+Lilly!N5+Candlewood!N5+Pachaug!N5</f>
        <v>34.480000000000004</v>
      </c>
      <c r="K16" s="33"/>
      <c r="L16" s="167" t="s">
        <v>103</v>
      </c>
      <c r="M16" s="167"/>
      <c r="P16" s="97" t="s">
        <v>85</v>
      </c>
      <c r="Q16" s="35" t="s">
        <v>81</v>
      </c>
      <c r="S16" s="122" t="str">
        <f>'CT River'!D26</f>
        <v>X</v>
      </c>
      <c r="T16" s="43">
        <f>'CT River'!O26</f>
        <v>0</v>
      </c>
      <c r="U16" s="122" t="str">
        <f>Lilly!D27</f>
        <v>X</v>
      </c>
      <c r="V16" s="46">
        <f>Lilly!O27</f>
        <v>0</v>
      </c>
      <c r="W16" s="123" t="str">
        <f>Winchester!D26</f>
        <v>X</v>
      </c>
      <c r="X16" s="43">
        <f>Winchester!O26</f>
        <v>0</v>
      </c>
      <c r="Y16" s="123" t="str">
        <f>Candlewood!D26</f>
        <v>X</v>
      </c>
      <c r="Z16" s="43">
        <f>Candlewood!O26</f>
        <v>0</v>
      </c>
      <c r="AA16" s="123" t="str">
        <f>Pachaug!D26</f>
        <v>X</v>
      </c>
      <c r="AB16" s="43">
        <f>Pachaug!O26</f>
        <v>0</v>
      </c>
      <c r="AC16" s="123" t="str">
        <f>Beach!D26</f>
        <v>X</v>
      </c>
      <c r="AD16" s="43">
        <f>Beach!O26</f>
        <v>0</v>
      </c>
      <c r="AE16" s="123" t="str">
        <f>Masapaug!D26</f>
        <v>X</v>
      </c>
      <c r="AF16" s="43">
        <f>Masapaug!O26</f>
        <v>0</v>
      </c>
      <c r="AG16" s="123" t="str">
        <f>'CT River 2'!D26</f>
        <v>X</v>
      </c>
      <c r="AH16" s="43">
        <f>'CT River 2'!O26</f>
        <v>0</v>
      </c>
    </row>
    <row r="17" spans="1:34" ht="10" customHeight="1" x14ac:dyDescent="0.25">
      <c r="A17" s="43" t="str">
        <f>D1</f>
        <v>Jack</v>
      </c>
      <c r="B17" s="35">
        <f>D11</f>
        <v>11</v>
      </c>
      <c r="C17" s="35">
        <f>D10</f>
        <v>70</v>
      </c>
      <c r="D17" s="44"/>
      <c r="E17" s="136" t="s">
        <v>85</v>
      </c>
      <c r="F17" s="137">
        <v>3</v>
      </c>
      <c r="G17" s="137">
        <v>29</v>
      </c>
      <c r="H17" s="33"/>
      <c r="I17" s="104" t="str">
        <f t="shared" si="8"/>
        <v>Jack</v>
      </c>
      <c r="J17" s="45">
        <f>'CT River 2'!N6+'CT River'!N6+Beach!N6+Winchester!N6+Masapaug!N6+Lilly!N6+Candlewood!N6+Pachaug!N6</f>
        <v>19.02</v>
      </c>
      <c r="K17" s="33"/>
      <c r="L17" s="168" t="s">
        <v>112</v>
      </c>
      <c r="M17" s="168"/>
      <c r="P17" s="97" t="s">
        <v>91</v>
      </c>
      <c r="Q17" s="35" t="s">
        <v>81</v>
      </c>
      <c r="S17" s="122" t="str">
        <f>'CT River'!D27</f>
        <v>X</v>
      </c>
      <c r="T17" s="43">
        <f>'CT River'!O27</f>
        <v>0</v>
      </c>
      <c r="U17" s="122" t="str">
        <f>Lilly!D26</f>
        <v>X</v>
      </c>
      <c r="V17" s="46">
        <f>Lilly!O26</f>
        <v>0</v>
      </c>
      <c r="W17" s="123" t="str">
        <f>Winchester!D27</f>
        <v>X</v>
      </c>
      <c r="X17" s="43">
        <f>Winchester!O27</f>
        <v>0</v>
      </c>
      <c r="Y17" s="123" t="str">
        <f>Candlewood!D27</f>
        <v>X</v>
      </c>
      <c r="Z17" s="43">
        <f>Candlewood!O27</f>
        <v>0</v>
      </c>
      <c r="AA17" s="123" t="str">
        <f>Pachaug!D27</f>
        <v>X</v>
      </c>
      <c r="AB17" s="43">
        <f>Pachaug!O27</f>
        <v>0</v>
      </c>
      <c r="AC17" s="123" t="str">
        <f>Beach!D27</f>
        <v>X</v>
      </c>
      <c r="AD17" s="43">
        <f>Beach!O27</f>
        <v>0</v>
      </c>
      <c r="AE17" s="123" t="str">
        <f>Masapaug!D27</f>
        <v>X</v>
      </c>
      <c r="AF17" s="43">
        <f>Masapaug!O27</f>
        <v>0</v>
      </c>
      <c r="AG17" s="123" t="str">
        <f>'CT River 2'!D27</f>
        <v>X</v>
      </c>
      <c r="AH17" s="43">
        <f>'CT River 2'!O27</f>
        <v>0</v>
      </c>
    </row>
    <row r="18" spans="1:34" ht="10" customHeight="1" x14ac:dyDescent="0.25">
      <c r="A18" s="43" t="str">
        <f>E1</f>
        <v>Jason</v>
      </c>
      <c r="B18" s="35">
        <f>E11</f>
        <v>2</v>
      </c>
      <c r="C18" s="35">
        <f>E10</f>
        <v>24</v>
      </c>
      <c r="D18" s="44"/>
      <c r="E18" s="136" t="s">
        <v>94</v>
      </c>
      <c r="F18" s="137">
        <v>4</v>
      </c>
      <c r="G18" s="137">
        <v>30</v>
      </c>
      <c r="H18" s="33"/>
      <c r="I18" s="104" t="str">
        <f t="shared" si="8"/>
        <v>Jason</v>
      </c>
      <c r="J18" s="45">
        <f>'CT River 2'!N7+'CT River'!N7+Beach!N7+Winchester!N7+Masapaug!N7+Lilly!N7+Candlewood!N7+Pachaug!N7</f>
        <v>42.649999999999991</v>
      </c>
      <c r="K18" s="33"/>
      <c r="L18" s="168" t="s">
        <v>113</v>
      </c>
      <c r="M18" s="168"/>
      <c r="P18" s="97" t="s">
        <v>84</v>
      </c>
      <c r="Q18" s="35" t="s">
        <v>81</v>
      </c>
      <c r="S18" s="122" t="str">
        <f>'CT River'!D28</f>
        <v>X</v>
      </c>
      <c r="T18" s="43">
        <f>'CT River'!O28</f>
        <v>0</v>
      </c>
      <c r="U18" s="122" t="str">
        <f>Lilly!D28</f>
        <v>X</v>
      </c>
      <c r="V18" s="46">
        <f>Lilly!O28</f>
        <v>0</v>
      </c>
      <c r="W18" s="123" t="str">
        <f>Winchester!D28</f>
        <v>X</v>
      </c>
      <c r="X18" s="43">
        <f>Winchester!O28</f>
        <v>0</v>
      </c>
      <c r="Y18" s="123" t="str">
        <f>Candlewood!D28</f>
        <v>X</v>
      </c>
      <c r="Z18" s="43">
        <f>Candlewood!O28</f>
        <v>0</v>
      </c>
      <c r="AA18" s="123" t="str">
        <f>Pachaug!D28</f>
        <v>X</v>
      </c>
      <c r="AB18" s="43">
        <f>Pachaug!O28</f>
        <v>0</v>
      </c>
      <c r="AC18" s="123" t="str">
        <f>Beach!D28</f>
        <v>X</v>
      </c>
      <c r="AD18" s="43">
        <f>Beach!O28</f>
        <v>0</v>
      </c>
      <c r="AE18" s="123" t="str">
        <f>Masapaug!D28</f>
        <v>X</v>
      </c>
      <c r="AF18" s="43">
        <f>Masapaug!O28</f>
        <v>0</v>
      </c>
      <c r="AG18" s="123" t="str">
        <f>'CT River 2'!D28</f>
        <v>X</v>
      </c>
      <c r="AH18" s="43">
        <f>'CT River 2'!O28</f>
        <v>0</v>
      </c>
    </row>
    <row r="19" spans="1:34" ht="10" customHeight="1" x14ac:dyDescent="0.25">
      <c r="A19" s="43" t="str">
        <f>F1</f>
        <v>Kevin</v>
      </c>
      <c r="B19" s="35">
        <f>F11</f>
        <v>5</v>
      </c>
      <c r="C19" s="35">
        <f>F10</f>
        <v>42</v>
      </c>
      <c r="D19" s="44"/>
      <c r="E19" s="136" t="s">
        <v>83</v>
      </c>
      <c r="F19" s="137">
        <v>5</v>
      </c>
      <c r="G19" s="137">
        <v>42</v>
      </c>
      <c r="H19" s="33"/>
      <c r="I19" s="104" t="str">
        <f t="shared" si="8"/>
        <v>Kevin</v>
      </c>
      <c r="J19" s="45">
        <f>'CT River 2'!N8+'CT River'!N8+Beach!N8+Winchester!N8+Masapaug!N8+Lilly!N8+Candlewood!N8+Pachaug!N8</f>
        <v>31.200000000000003</v>
      </c>
      <c r="K19" s="33"/>
      <c r="L19" s="168" t="s">
        <v>114</v>
      </c>
      <c r="M19" s="168"/>
      <c r="P19" s="97" t="s">
        <v>83</v>
      </c>
      <c r="Q19" s="35" t="s">
        <v>81</v>
      </c>
      <c r="S19" s="122" t="str">
        <f>'CT River'!D29</f>
        <v>X</v>
      </c>
      <c r="T19" s="43">
        <f>'CT River'!O29</f>
        <v>0</v>
      </c>
      <c r="U19" s="122" t="str">
        <f>Lilly!D29</f>
        <v>X</v>
      </c>
      <c r="V19" s="46">
        <f>Lilly!O29</f>
        <v>0</v>
      </c>
      <c r="W19" s="123" t="str">
        <f>Winchester!D29</f>
        <v>X</v>
      </c>
      <c r="X19" s="43">
        <f>Winchester!O29</f>
        <v>0</v>
      </c>
      <c r="Y19" s="123" t="str">
        <f>Candlewood!D29</f>
        <v>X</v>
      </c>
      <c r="Z19" s="43">
        <f>Candlewood!O29</f>
        <v>0</v>
      </c>
      <c r="AA19" s="123" t="str">
        <f>Pachaug!D29</f>
        <v>X</v>
      </c>
      <c r="AB19" s="43">
        <f>Pachaug!O29</f>
        <v>0</v>
      </c>
      <c r="AC19" s="123" t="str">
        <f>Beach!D29</f>
        <v>X</v>
      </c>
      <c r="AD19" s="43">
        <f>Beach!O29</f>
        <v>0</v>
      </c>
      <c r="AE19" s="123" t="str">
        <f>Masapaug!D29</f>
        <v>X</v>
      </c>
      <c r="AF19" s="43">
        <f>Masapaug!O29</f>
        <v>0</v>
      </c>
      <c r="AG19" s="123" t="str">
        <f>'CT River 2'!D29</f>
        <v>X</v>
      </c>
      <c r="AH19" s="43">
        <f>'CT River 2'!O29</f>
        <v>0</v>
      </c>
    </row>
    <row r="20" spans="1:34" ht="10" customHeight="1" x14ac:dyDescent="0.25">
      <c r="A20" s="43" t="str">
        <f>G1</f>
        <v>Morrie</v>
      </c>
      <c r="B20" s="35">
        <f>G11</f>
        <v>9</v>
      </c>
      <c r="C20" s="35">
        <f>G10</f>
        <v>54</v>
      </c>
      <c r="D20" s="44"/>
      <c r="E20" s="136" t="s">
        <v>109</v>
      </c>
      <c r="F20" s="137">
        <v>6</v>
      </c>
      <c r="G20" s="137">
        <v>48</v>
      </c>
      <c r="H20" s="33"/>
      <c r="I20" s="104" t="str">
        <f t="shared" si="8"/>
        <v>Morrie</v>
      </c>
      <c r="J20" s="45">
        <f>'CT River 2'!N9+'CT River'!N9+Beach!N9+Winchester!N9+Masapaug!N9+Lilly!N9+Candlewood!N9+Pachaug!N9</f>
        <v>20.160000000000004</v>
      </c>
      <c r="K20" s="33"/>
      <c r="L20" s="168" t="s">
        <v>115</v>
      </c>
      <c r="M20" s="168"/>
      <c r="P20" s="97" t="s">
        <v>87</v>
      </c>
      <c r="Q20" s="35" t="s">
        <v>81</v>
      </c>
      <c r="S20" s="46" t="str">
        <f>'CT River'!D21</f>
        <v>Rick M</v>
      </c>
      <c r="T20" s="43">
        <f>'CT River'!O21</f>
        <v>35</v>
      </c>
      <c r="U20" s="46" t="str">
        <f>Lilly!D15</f>
        <v>Ryan</v>
      </c>
      <c r="V20" s="46">
        <f>Lilly!O15</f>
        <v>1</v>
      </c>
      <c r="W20" s="139" t="str">
        <f>Winchester!D15</f>
        <v>Ryan</v>
      </c>
      <c r="X20" s="139">
        <f>Winchester!O15</f>
        <v>1</v>
      </c>
      <c r="Y20" s="43" t="str">
        <f>Candlewood!D7</f>
        <v>Jason</v>
      </c>
      <c r="Z20" s="43">
        <f>Candlewood!O7</f>
        <v>1</v>
      </c>
      <c r="AA20" s="43" t="str">
        <f>Pachaug!D4</f>
        <v>Armand</v>
      </c>
      <c r="AB20" s="43">
        <f>Pachaug!O4</f>
        <v>1</v>
      </c>
      <c r="AC20" s="139" t="str">
        <f>Beach!D23</f>
        <v>Rich T</v>
      </c>
      <c r="AD20" s="139">
        <f>Beach!O23</f>
        <v>1</v>
      </c>
      <c r="AE20" s="43" t="str">
        <f>Masapaug!D12</f>
        <v>Steve D</v>
      </c>
      <c r="AF20" s="43">
        <f>Masapaug!O12</f>
        <v>1</v>
      </c>
      <c r="AG20" s="43" t="str">
        <f>'CT River 2'!D11</f>
        <v>Scott</v>
      </c>
      <c r="AH20" s="43">
        <f>'CT River 2'!O11</f>
        <v>1</v>
      </c>
    </row>
    <row r="21" spans="1:34" ht="10" customHeight="1" x14ac:dyDescent="0.25">
      <c r="A21" s="43" t="str">
        <f>H1</f>
        <v>Rich B</v>
      </c>
      <c r="B21" s="35">
        <f>H11</f>
        <v>20</v>
      </c>
      <c r="C21" s="35">
        <f>H10</f>
        <v>132</v>
      </c>
      <c r="D21" s="44"/>
      <c r="E21" s="136" t="s">
        <v>93</v>
      </c>
      <c r="F21" s="137">
        <v>7</v>
      </c>
      <c r="G21" s="137">
        <v>49</v>
      </c>
      <c r="H21" s="33"/>
      <c r="I21" s="104" t="str">
        <f t="shared" si="8"/>
        <v>Rich B</v>
      </c>
      <c r="J21" s="45">
        <f>'CT River 2'!N10+'CT River'!N10+Beach!N10+Winchester!N10+Masapaug!N10+Lilly!N10+Candlewood!N10+Pachaug!N10</f>
        <v>5.64</v>
      </c>
      <c r="K21" s="33"/>
      <c r="L21" s="168" t="s">
        <v>116</v>
      </c>
      <c r="M21" s="168"/>
      <c r="P21" s="97" t="s">
        <v>88</v>
      </c>
      <c r="Q21" s="35" t="s">
        <v>81</v>
      </c>
      <c r="S21" s="46" t="str">
        <f>'CT River'!D7</f>
        <v>Jason</v>
      </c>
      <c r="T21" s="43">
        <f>'CT River'!O7</f>
        <v>35</v>
      </c>
      <c r="U21" s="46" t="str">
        <f>Lilly!D8</f>
        <v>Kevin</v>
      </c>
      <c r="V21" s="46">
        <f>Lilly!O8</f>
        <v>2</v>
      </c>
      <c r="W21" s="139" t="str">
        <f>Winchester!D8</f>
        <v>Kevin</v>
      </c>
      <c r="X21" s="139">
        <f>Winchester!O8</f>
        <v>2</v>
      </c>
      <c r="Y21" s="43" t="str">
        <f>Candlewood!D12</f>
        <v>Steve D</v>
      </c>
      <c r="Z21" s="43">
        <f>Candlewood!O12</f>
        <v>2</v>
      </c>
      <c r="AA21" s="43" t="str">
        <f>Pachaug!D5</f>
        <v>Dean</v>
      </c>
      <c r="AB21" s="43">
        <f>Pachaug!O5</f>
        <v>2</v>
      </c>
      <c r="AC21" s="139" t="str">
        <f>Beach!D5</f>
        <v>Dean</v>
      </c>
      <c r="AD21" s="139">
        <f>Beach!O5</f>
        <v>2</v>
      </c>
      <c r="AE21" s="43" t="str">
        <f>Masapaug!D4</f>
        <v>Armand</v>
      </c>
      <c r="AF21" s="43">
        <f>Masapaug!O4</f>
        <v>2</v>
      </c>
      <c r="AG21" s="43" t="str">
        <f>'CT River 2'!D23</f>
        <v>Rich T</v>
      </c>
      <c r="AH21" s="43">
        <f>'CT River 2'!O23</f>
        <v>2</v>
      </c>
    </row>
    <row r="22" spans="1:34" ht="10" customHeight="1" x14ac:dyDescent="0.25">
      <c r="A22" s="43" t="str">
        <f>I1</f>
        <v>Scott</v>
      </c>
      <c r="B22" s="35">
        <f>I11</f>
        <v>8</v>
      </c>
      <c r="C22" s="35">
        <f>I10</f>
        <v>51</v>
      </c>
      <c r="D22" s="44"/>
      <c r="E22" s="136" t="s">
        <v>86</v>
      </c>
      <c r="F22" s="137">
        <v>8</v>
      </c>
      <c r="G22" s="137">
        <v>51</v>
      </c>
      <c r="H22" s="33"/>
      <c r="I22" s="104" t="str">
        <f t="shared" si="8"/>
        <v>Scott</v>
      </c>
      <c r="J22" s="45">
        <f>'CT River 2'!N11+'CT River'!N11+Beach!N11+Winchester!N11+Masapaug!N11+Lilly!N11+Candlewood!N11+Pachaug!N11</f>
        <v>24.78</v>
      </c>
      <c r="K22" s="33"/>
      <c r="L22" s="168" t="s">
        <v>123</v>
      </c>
      <c r="M22" s="168"/>
      <c r="P22" s="97" t="s">
        <v>86</v>
      </c>
      <c r="Q22" s="35" t="s">
        <v>81</v>
      </c>
      <c r="S22" s="46" t="str">
        <f>'CT River'!D4</f>
        <v>Armand</v>
      </c>
      <c r="T22" s="43">
        <f>'CT River'!O4</f>
        <v>35</v>
      </c>
      <c r="U22" s="46" t="str">
        <f>Lilly!D7</f>
        <v>Jason</v>
      </c>
      <c r="V22" s="46">
        <f>Lilly!O7</f>
        <v>3</v>
      </c>
      <c r="W22" s="139" t="str">
        <f>Winchester!D12</f>
        <v>Steve D</v>
      </c>
      <c r="X22" s="139">
        <f>Winchester!O12</f>
        <v>3</v>
      </c>
      <c r="Y22" s="43" t="str">
        <f>Candlewood!D22</f>
        <v>Oz</v>
      </c>
      <c r="Z22" s="43">
        <f>Candlewood!O22</f>
        <v>3</v>
      </c>
      <c r="AA22" s="43" t="str">
        <f>Pachaug!D11</f>
        <v>Scott</v>
      </c>
      <c r="AB22" s="43">
        <f>Pachaug!O11</f>
        <v>3</v>
      </c>
      <c r="AC22" s="139" t="str">
        <f>Beach!D24</f>
        <v>Rich K</v>
      </c>
      <c r="AD22" s="139">
        <f>Beach!O24</f>
        <v>3</v>
      </c>
      <c r="AE22" s="43" t="str">
        <f>Masapaug!D7</f>
        <v>Jason</v>
      </c>
      <c r="AF22" s="43">
        <f>Masapaug!O7</f>
        <v>3</v>
      </c>
      <c r="AG22" s="43" t="str">
        <f>'CT River 2'!D6</f>
        <v>Jack</v>
      </c>
      <c r="AH22" s="43">
        <f>'CT River 2'!O6</f>
        <v>3</v>
      </c>
    </row>
    <row r="23" spans="1:34" ht="10" customHeight="1" x14ac:dyDescent="0.25">
      <c r="A23" s="43" t="str">
        <f>J1</f>
        <v>Steve D</v>
      </c>
      <c r="B23" s="35">
        <f>J11</f>
        <v>1</v>
      </c>
      <c r="C23" s="35">
        <f>J10</f>
        <v>22</v>
      </c>
      <c r="D23" s="44"/>
      <c r="E23" s="136" t="s">
        <v>87</v>
      </c>
      <c r="F23" s="137">
        <v>9</v>
      </c>
      <c r="G23" s="137">
        <v>54</v>
      </c>
      <c r="H23" s="33"/>
      <c r="I23" s="104" t="str">
        <f t="shared" si="8"/>
        <v>Steve D</v>
      </c>
      <c r="J23" s="45">
        <f>'CT River 2'!N12+'CT River'!N12+Beach!N12+Winchester!N12+Masapaug!N12+Lilly!N12+Candlewood!N12+Pachaug!N12</f>
        <v>46.91</v>
      </c>
      <c r="K23" s="33"/>
      <c r="P23" s="97" t="s">
        <v>89</v>
      </c>
      <c r="Q23" s="35" t="s">
        <v>81</v>
      </c>
      <c r="S23" s="46" t="str">
        <f>'CT River'!D8</f>
        <v>Kevin</v>
      </c>
      <c r="T23" s="43">
        <f>'CT River'!O8</f>
        <v>35</v>
      </c>
      <c r="U23" s="46" t="str">
        <f>Lilly!D5</f>
        <v>Dean</v>
      </c>
      <c r="V23" s="46">
        <f>Lilly!O5</f>
        <v>4</v>
      </c>
      <c r="W23" s="139" t="str">
        <f>Winchester!D14</f>
        <v>Tom O</v>
      </c>
      <c r="X23" s="139">
        <f>Winchester!O14</f>
        <v>4</v>
      </c>
      <c r="Y23" s="43" t="str">
        <f>Candlewood!D4</f>
        <v>Armand</v>
      </c>
      <c r="Z23" s="43">
        <f>Candlewood!O4</f>
        <v>4</v>
      </c>
      <c r="AA23" s="43" t="str">
        <f>Pachaug!D6</f>
        <v>Jack</v>
      </c>
      <c r="AB23" s="43">
        <f>Pachaug!O6</f>
        <v>4</v>
      </c>
      <c r="AC23" s="139" t="str">
        <f>Beach!D4</f>
        <v>Armand</v>
      </c>
      <c r="AD23" s="139">
        <f>Beach!O4</f>
        <v>4</v>
      </c>
      <c r="AE23" s="43" t="str">
        <f>Masapaug!D13</f>
        <v>Steve S</v>
      </c>
      <c r="AF23" s="43">
        <f>Masapaug!O13</f>
        <v>4</v>
      </c>
      <c r="AG23" s="43" t="str">
        <f>'CT River 2'!D5</f>
        <v>Dean</v>
      </c>
      <c r="AH23" s="43">
        <f>'CT River 2'!O5</f>
        <v>4</v>
      </c>
    </row>
    <row r="24" spans="1:34" ht="10" customHeight="1" x14ac:dyDescent="0.25">
      <c r="A24" s="43" t="str">
        <f>K1</f>
        <v>Steve S</v>
      </c>
      <c r="B24" s="35">
        <f>K11</f>
        <v>14</v>
      </c>
      <c r="C24" s="35">
        <f>K10</f>
        <v>75</v>
      </c>
      <c r="D24" s="44"/>
      <c r="E24" s="136" t="s">
        <v>110</v>
      </c>
      <c r="F24" s="137">
        <v>10</v>
      </c>
      <c r="G24" s="137">
        <v>58</v>
      </c>
      <c r="H24" s="33"/>
      <c r="I24" s="104" t="str">
        <f t="shared" si="8"/>
        <v>Steve S</v>
      </c>
      <c r="J24" s="45">
        <f>'CT River 2'!N13+'CT River'!N13+Beach!N13+Winchester!N13+Masapaug!N13+Lilly!N13+Candlewood!N13+Pachaug!N13</f>
        <v>12.03</v>
      </c>
      <c r="K24" s="33"/>
      <c r="P24" s="97" t="s">
        <v>92</v>
      </c>
      <c r="Q24" s="35" t="s">
        <v>81</v>
      </c>
      <c r="S24" s="46" t="str">
        <f>'CT River'!D10</f>
        <v>Rich B</v>
      </c>
      <c r="T24" s="43">
        <f>'CT River'!O10</f>
        <v>35</v>
      </c>
      <c r="U24" s="46" t="str">
        <f>Lilly!D12</f>
        <v>Steve D</v>
      </c>
      <c r="V24" s="46">
        <f>Lilly!O12</f>
        <v>5</v>
      </c>
      <c r="W24" s="139" t="str">
        <f>Winchester!D7</f>
        <v>Jason</v>
      </c>
      <c r="X24" s="139">
        <f>Winchester!O7</f>
        <v>5</v>
      </c>
      <c r="Y24" s="134" t="str">
        <f>Candlewood!D25</f>
        <v>Eli</v>
      </c>
      <c r="Z24" s="43">
        <f>Candlewood!O25</f>
        <v>5</v>
      </c>
      <c r="AA24" s="43" t="str">
        <f>Pachaug!D12</f>
        <v>Steve D</v>
      </c>
      <c r="AB24" s="43">
        <f>Pachaug!O12</f>
        <v>5</v>
      </c>
      <c r="AC24" s="139" t="str">
        <f>Beach!D13</f>
        <v>Steve S</v>
      </c>
      <c r="AD24" s="139">
        <f>Beach!O13</f>
        <v>5</v>
      </c>
      <c r="AE24" s="43" t="str">
        <f>Masapaug!D8</f>
        <v>Kevin</v>
      </c>
      <c r="AF24" s="43">
        <f>Masapaug!O8</f>
        <v>5</v>
      </c>
      <c r="AG24" s="43" t="str">
        <f>'CT River 2'!D20</f>
        <v>John</v>
      </c>
      <c r="AH24" s="43">
        <f>'CT River 2'!O20</f>
        <v>5</v>
      </c>
    </row>
    <row r="25" spans="1:34" ht="10" customHeight="1" x14ac:dyDescent="0.25">
      <c r="A25" s="43" t="str">
        <f>L1</f>
        <v>Tom O</v>
      </c>
      <c r="B25" s="35">
        <f>L11</f>
        <v>12</v>
      </c>
      <c r="C25" s="35">
        <f>L10</f>
        <v>73</v>
      </c>
      <c r="D25" s="44"/>
      <c r="E25" s="139" t="s">
        <v>91</v>
      </c>
      <c r="F25" s="137">
        <v>11</v>
      </c>
      <c r="G25" s="137">
        <v>70</v>
      </c>
      <c r="H25" s="33"/>
      <c r="I25" s="104" t="str">
        <f t="shared" si="8"/>
        <v>Tom O</v>
      </c>
      <c r="J25" s="45">
        <f>'CT River 2'!N14+'CT River'!N14+Beach!N14+Winchester!N14+Masapaug!N14+Lilly!N14+Candlewood!N14+Pachaug!N14</f>
        <v>17.07</v>
      </c>
      <c r="K25" s="33"/>
      <c r="P25" s="97" t="s">
        <v>104</v>
      </c>
      <c r="Q25" s="35" t="s">
        <v>81</v>
      </c>
      <c r="S25" s="46" t="str">
        <f>'CT River'!D12</f>
        <v>Steve D</v>
      </c>
      <c r="T25" s="43">
        <f>'CT River'!O12</f>
        <v>35</v>
      </c>
      <c r="U25" s="46" t="str">
        <f>Lilly!D9</f>
        <v>Morrie</v>
      </c>
      <c r="V25" s="46">
        <f>Lilly!O9</f>
        <v>6</v>
      </c>
      <c r="W25" s="139" t="str">
        <f>Winchester!D6</f>
        <v>Jack</v>
      </c>
      <c r="X25" s="139">
        <f>Winchester!O6</f>
        <v>6</v>
      </c>
      <c r="Y25" s="43" t="str">
        <f>Candlewood!D9</f>
        <v>Morrie</v>
      </c>
      <c r="Z25" s="43">
        <f>Candlewood!O9</f>
        <v>6</v>
      </c>
      <c r="AA25" s="43" t="str">
        <f>Pachaug!D7</f>
        <v>Jason</v>
      </c>
      <c r="AB25" s="43">
        <f>Pachaug!O7</f>
        <v>6</v>
      </c>
      <c r="AC25" s="139" t="str">
        <f>Beach!D7</f>
        <v>Jason</v>
      </c>
      <c r="AD25" s="139">
        <f>Beach!O7</f>
        <v>6</v>
      </c>
      <c r="AE25" s="145" t="str">
        <f>Masapaug!D25</f>
        <v>Eli</v>
      </c>
      <c r="AF25" s="43">
        <f>Masapaug!O25</f>
        <v>6</v>
      </c>
      <c r="AG25" s="43" t="str">
        <f>'CT River 2'!D12</f>
        <v>Steve D</v>
      </c>
      <c r="AH25" s="43">
        <f>'CT River 2'!O12</f>
        <v>6</v>
      </c>
    </row>
    <row r="26" spans="1:34" ht="10" customHeight="1" x14ac:dyDescent="0.25">
      <c r="A26" s="43" t="str">
        <f>M1</f>
        <v>Ryan</v>
      </c>
      <c r="B26" s="35">
        <f>M11</f>
        <v>15</v>
      </c>
      <c r="C26" s="35">
        <f>M10</f>
        <v>85</v>
      </c>
      <c r="D26" s="44"/>
      <c r="E26" s="147" t="s">
        <v>104</v>
      </c>
      <c r="F26" s="137">
        <v>12</v>
      </c>
      <c r="G26" s="137">
        <v>73</v>
      </c>
      <c r="H26" s="33"/>
      <c r="I26" s="104" t="str">
        <f t="shared" si="8"/>
        <v>Ryan</v>
      </c>
      <c r="J26" s="45">
        <f>'CT River 2'!N15+'CT River'!N15+Beach!N15+Winchester!N15+Masapaug!N15+Lilly!N15+Candlewood!N15+Pachaug!N15</f>
        <v>29.09</v>
      </c>
      <c r="K26" s="33"/>
      <c r="L26" s="39" t="s">
        <v>28</v>
      </c>
      <c r="P26" s="97" t="s">
        <v>99</v>
      </c>
      <c r="Q26" s="35" t="s">
        <v>82</v>
      </c>
      <c r="S26" s="46" t="str">
        <f>'CT River'!D18</f>
        <v>Mike</v>
      </c>
      <c r="T26" s="43">
        <f>'CT River'!O18</f>
        <v>35</v>
      </c>
      <c r="U26" s="46" t="str">
        <f>Lilly!D4</f>
        <v>Armand</v>
      </c>
      <c r="V26" s="46">
        <f>Lilly!O4</f>
        <v>7</v>
      </c>
      <c r="W26" s="139" t="str">
        <f>Winchester!D20</f>
        <v>John</v>
      </c>
      <c r="X26" s="139">
        <f>Winchester!O20</f>
        <v>7</v>
      </c>
      <c r="Y26" s="43" t="str">
        <f>Candlewood!D14</f>
        <v>Tom O</v>
      </c>
      <c r="Z26" s="43">
        <f>Candlewood!O14</f>
        <v>7</v>
      </c>
      <c r="AA26" s="43" t="str">
        <f>Pachaug!D9</f>
        <v>Morrie</v>
      </c>
      <c r="AB26" s="43">
        <f>Pachaug!O9</f>
        <v>7</v>
      </c>
      <c r="AC26" s="144" t="str">
        <f>Beach!D25</f>
        <v>Eli</v>
      </c>
      <c r="AD26" s="139">
        <f>Beach!O25</f>
        <v>7</v>
      </c>
      <c r="AE26" s="43" t="str">
        <f>Masapaug!D15</f>
        <v>Ryan</v>
      </c>
      <c r="AF26" s="43">
        <f>Masapaug!O15</f>
        <v>7</v>
      </c>
      <c r="AG26" s="43" t="str">
        <f>'CT River 2'!D16</f>
        <v>Jim</v>
      </c>
      <c r="AH26" s="43">
        <f>'CT River 2'!O16</f>
        <v>7</v>
      </c>
    </row>
    <row r="27" spans="1:34" ht="10" customHeight="1" x14ac:dyDescent="0.25">
      <c r="A27" s="43" t="str">
        <f>N1</f>
        <v>Jim</v>
      </c>
      <c r="B27" s="35">
        <f>N11</f>
        <v>19</v>
      </c>
      <c r="C27" s="35">
        <f>N10</f>
        <v>129</v>
      </c>
      <c r="D27" s="44"/>
      <c r="E27" s="147" t="s">
        <v>90</v>
      </c>
      <c r="F27" s="137">
        <v>12</v>
      </c>
      <c r="G27" s="137">
        <v>73</v>
      </c>
      <c r="H27" s="33"/>
      <c r="I27" s="104" t="str">
        <f t="shared" si="8"/>
        <v>Jim</v>
      </c>
      <c r="J27" s="45">
        <f>'CT River 2'!N16+'CT River'!N16+Beach!N16+Winchester!N16+Masapaug!N16+Lilly!N16+Candlewood!N16+Pachaug!N16</f>
        <v>3.4699999999999998</v>
      </c>
      <c r="K27" s="33"/>
      <c r="L27" s="33" t="s">
        <v>39</v>
      </c>
      <c r="P27" s="97" t="s">
        <v>107</v>
      </c>
      <c r="Q27" s="35" t="s">
        <v>82</v>
      </c>
      <c r="S27" s="46" t="str">
        <f>'CT River'!D23</f>
        <v>Rich T</v>
      </c>
      <c r="T27" s="43">
        <f>'CT River'!O23</f>
        <v>35</v>
      </c>
      <c r="U27" s="46" t="str">
        <f>Lilly!D11</f>
        <v>Scott</v>
      </c>
      <c r="V27" s="46">
        <f>Lilly!O11</f>
        <v>8</v>
      </c>
      <c r="W27" s="135" t="str">
        <f>Winchester!D25</f>
        <v>Eli</v>
      </c>
      <c r="X27" s="139">
        <f>Winchester!O25</f>
        <v>8</v>
      </c>
      <c r="Y27" s="43" t="str">
        <f>Candlewood!D5</f>
        <v>Dean</v>
      </c>
      <c r="Z27" s="43">
        <f>Candlewood!O5</f>
        <v>8</v>
      </c>
      <c r="AA27" s="43" t="str">
        <f>Pachaug!D19</f>
        <v>Pete</v>
      </c>
      <c r="AB27" s="43">
        <f>Pachaug!O19</f>
        <v>8</v>
      </c>
      <c r="AC27" s="139" t="str">
        <f>Beach!D19</f>
        <v>Pete</v>
      </c>
      <c r="AD27" s="139">
        <f>Beach!O19</f>
        <v>8</v>
      </c>
      <c r="AE27" s="43" t="str">
        <f>Masapaug!D20</f>
        <v>John</v>
      </c>
      <c r="AF27" s="43">
        <f>Masapaug!O20</f>
        <v>8</v>
      </c>
      <c r="AG27" s="43" t="str">
        <f>'CT River 2'!D19</f>
        <v>Pete</v>
      </c>
      <c r="AH27" s="43">
        <f>'CT River 2'!O19</f>
        <v>8</v>
      </c>
    </row>
    <row r="28" spans="1:34" ht="10" customHeight="1" x14ac:dyDescent="0.25">
      <c r="A28" s="43" t="str">
        <f>O1</f>
        <v>Zack</v>
      </c>
      <c r="B28" s="35">
        <f>O11</f>
        <v>16</v>
      </c>
      <c r="C28" s="35">
        <f>O10</f>
        <v>107</v>
      </c>
      <c r="D28" s="44"/>
      <c r="E28" s="138" t="s">
        <v>92</v>
      </c>
      <c r="F28" s="137">
        <v>14</v>
      </c>
      <c r="G28" s="137">
        <v>75</v>
      </c>
      <c r="H28" s="33"/>
      <c r="I28" s="104" t="str">
        <f t="shared" si="8"/>
        <v>Zack</v>
      </c>
      <c r="J28" s="45">
        <f>'CT River 2'!N17+'CT River'!N17+Beach!N17+Winchester!N17+Masapaug!N17+Lilly!N17+Candlewood!N17+Pachaug!N17</f>
        <v>4.62</v>
      </c>
      <c r="K28" s="33"/>
      <c r="L28" s="33" t="s">
        <v>40</v>
      </c>
      <c r="P28" s="97" t="s">
        <v>101</v>
      </c>
      <c r="Q28" s="35" t="s">
        <v>82</v>
      </c>
      <c r="S28" s="46" t="str">
        <f>'CT River'!D13</f>
        <v>Steve S</v>
      </c>
      <c r="T28" s="43">
        <f>'CT River'!O13</f>
        <v>35</v>
      </c>
      <c r="U28" s="46" t="str">
        <f>Lilly!D19</f>
        <v>Pete</v>
      </c>
      <c r="V28" s="46">
        <f>Lilly!O19</f>
        <v>9</v>
      </c>
      <c r="W28" s="139" t="str">
        <f>Winchester!D23</f>
        <v>Rich T</v>
      </c>
      <c r="X28" s="139">
        <f>Winchester!O23</f>
        <v>9</v>
      </c>
      <c r="Y28" s="43" t="str">
        <f>Candlewood!D8</f>
        <v>Kevin</v>
      </c>
      <c r="Z28" s="43">
        <f>Candlewood!O8</f>
        <v>9</v>
      </c>
      <c r="AA28" s="140" t="str">
        <f>Pachaug!D25</f>
        <v>Eli</v>
      </c>
      <c r="AB28" s="43">
        <f>Pachaug!O25</f>
        <v>9</v>
      </c>
      <c r="AC28" s="139" t="str">
        <f>Beach!D14</f>
        <v>Tom O</v>
      </c>
      <c r="AD28" s="139">
        <f>Beach!O14</f>
        <v>9</v>
      </c>
      <c r="AE28" s="43" t="str">
        <f>Masapaug!D5</f>
        <v>Dean</v>
      </c>
      <c r="AF28" s="43">
        <f>Masapaug!O5</f>
        <v>9</v>
      </c>
      <c r="AG28" s="43" t="str">
        <f>'CT River 2'!D9</f>
        <v>Morrie</v>
      </c>
      <c r="AH28" s="43">
        <f>'CT River 2'!O9</f>
        <v>9</v>
      </c>
    </row>
    <row r="29" spans="1:34" ht="10" customHeight="1" x14ac:dyDescent="0.25">
      <c r="A29" s="43" t="str">
        <f>P1</f>
        <v>Mike</v>
      </c>
      <c r="B29" s="35">
        <f>P11</f>
        <v>21</v>
      </c>
      <c r="C29" s="35">
        <f>P10</f>
        <v>155</v>
      </c>
      <c r="D29" s="44"/>
      <c r="E29" s="136" t="s">
        <v>99</v>
      </c>
      <c r="F29" s="137">
        <v>15</v>
      </c>
      <c r="G29" s="137">
        <v>85</v>
      </c>
      <c r="H29" s="33"/>
      <c r="I29" s="104" t="str">
        <f t="shared" si="8"/>
        <v>Mike</v>
      </c>
      <c r="J29" s="45">
        <f>'CT River 2'!N18+'CT River'!N18+Beach!N18+Winchester!N18+Masapaug!N18+Lilly!N18+Candlewood!N18+Pachaug!N18</f>
        <v>4</v>
      </c>
      <c r="K29" s="33"/>
      <c r="L29" s="33" t="s">
        <v>38</v>
      </c>
      <c r="P29" s="97" t="s">
        <v>108</v>
      </c>
      <c r="Q29" s="35" t="s">
        <v>82</v>
      </c>
      <c r="S29" s="46" t="str">
        <f>'CT River'!D19</f>
        <v>Pete</v>
      </c>
      <c r="T29" s="43">
        <f>'CT River'!O19</f>
        <v>35</v>
      </c>
      <c r="U29" s="46" t="str">
        <f>Lilly!D23</f>
        <v>Rich T</v>
      </c>
      <c r="V29" s="46">
        <f>Lilly!O23</f>
        <v>10</v>
      </c>
      <c r="W29" s="139" t="str">
        <f>Winchester!D19</f>
        <v>Pete</v>
      </c>
      <c r="X29" s="139">
        <f>Winchester!O19</f>
        <v>10</v>
      </c>
      <c r="Y29" s="43" t="str">
        <f>Candlewood!D20</f>
        <v>John</v>
      </c>
      <c r="Z29" s="43">
        <f>Candlewood!O20</f>
        <v>10</v>
      </c>
      <c r="AA29" s="43" t="str">
        <f>Pachaug!D18</f>
        <v>Mike</v>
      </c>
      <c r="AB29" s="43">
        <f>Pachaug!O18</f>
        <v>10</v>
      </c>
      <c r="AC29" s="139" t="str">
        <f>Beach!D8</f>
        <v>Kevin</v>
      </c>
      <c r="AD29" s="139">
        <f>Beach!O8</f>
        <v>10</v>
      </c>
      <c r="AE29" s="43" t="str">
        <f>Masapaug!D17</f>
        <v>Zack</v>
      </c>
      <c r="AF29" s="43">
        <f>Masapaug!O17</f>
        <v>10</v>
      </c>
      <c r="AG29" s="43" t="str">
        <f>'CT River 2'!D13</f>
        <v>Steve S</v>
      </c>
      <c r="AH29" s="43">
        <f>'CT River 2'!O13</f>
        <v>10</v>
      </c>
    </row>
    <row r="30" spans="1:34" ht="10" customHeight="1" x14ac:dyDescent="0.25">
      <c r="A30" s="43" t="str">
        <f>Q1</f>
        <v>Pete</v>
      </c>
      <c r="B30" s="35">
        <f>Q11</f>
        <v>12</v>
      </c>
      <c r="C30" s="35">
        <f>Q10</f>
        <v>73</v>
      </c>
      <c r="D30" s="44"/>
      <c r="E30" s="136" t="s">
        <v>101</v>
      </c>
      <c r="F30" s="137">
        <v>16</v>
      </c>
      <c r="G30" s="137">
        <v>107</v>
      </c>
      <c r="I30" s="104" t="str">
        <f t="shared" si="8"/>
        <v>Pete</v>
      </c>
      <c r="J30" s="45">
        <f>'CT River 2'!N19+'CT River'!N19+Beach!N19+Winchester!N19+Masapaug!N19+Lilly!N19+Candlewood!N19+Pachaug!N19</f>
        <v>13.900000000000002</v>
      </c>
      <c r="K30" s="33"/>
      <c r="L30" s="47" t="s">
        <v>79</v>
      </c>
      <c r="M30" s="47"/>
      <c r="N30" s="47"/>
      <c r="P30" s="97" t="s">
        <v>90</v>
      </c>
      <c r="Q30" s="35" t="s">
        <v>82</v>
      </c>
      <c r="S30" s="46" t="str">
        <f>'CT River'!D6</f>
        <v>Jack</v>
      </c>
      <c r="T30" s="43">
        <f>'CT River'!O6</f>
        <v>35</v>
      </c>
      <c r="U30" s="46" t="str">
        <f>Lilly!D6</f>
        <v>Jack</v>
      </c>
      <c r="V30" s="46">
        <f>Lilly!O6</f>
        <v>11</v>
      </c>
      <c r="W30" s="139" t="str">
        <f>Winchester!D17</f>
        <v>Zack</v>
      </c>
      <c r="X30" s="139">
        <f>Winchester!O17</f>
        <v>11</v>
      </c>
      <c r="Y30" s="43" t="str">
        <f>Candlewood!D10</f>
        <v>Rich B</v>
      </c>
      <c r="Z30" s="43">
        <f>Candlewood!O10</f>
        <v>11</v>
      </c>
      <c r="AA30" s="43" t="str">
        <f>Pachaug!D13</f>
        <v>Steve S</v>
      </c>
      <c r="AB30" s="43">
        <f>Pachaug!O13</f>
        <v>11</v>
      </c>
      <c r="AC30" s="139" t="str">
        <f>Beach!D11</f>
        <v>Scott</v>
      </c>
      <c r="AD30" s="139">
        <f>Beach!O11</f>
        <v>11</v>
      </c>
      <c r="AE30" s="43" t="str">
        <f>Masapaug!D14</f>
        <v>Tom O</v>
      </c>
      <c r="AF30" s="43">
        <f>Masapaug!O14</f>
        <v>11</v>
      </c>
      <c r="AG30" s="43" t="str">
        <f>'CT River 2'!D14</f>
        <v>Tom O</v>
      </c>
      <c r="AH30" s="43">
        <f>'CT River 2'!O14</f>
        <v>30</v>
      </c>
    </row>
    <row r="31" spans="1:34" ht="10" customHeight="1" x14ac:dyDescent="0.25">
      <c r="A31" s="43" t="str">
        <f>R1</f>
        <v>John</v>
      </c>
      <c r="B31" s="35">
        <f>R11</f>
        <v>10</v>
      </c>
      <c r="C31" s="35">
        <f>R10</f>
        <v>58</v>
      </c>
      <c r="D31" s="44"/>
      <c r="E31" s="136" t="s">
        <v>105</v>
      </c>
      <c r="F31" s="137">
        <v>17</v>
      </c>
      <c r="G31" s="137">
        <v>122</v>
      </c>
      <c r="H31" s="33"/>
      <c r="I31" s="104" t="str">
        <f t="shared" si="8"/>
        <v>John</v>
      </c>
      <c r="J31" s="45">
        <f>'CT River 2'!N20+'CT River'!N20+Beach!N20+Winchester!N20+Masapaug!N20+Lilly!N20+Candlewood!N20+Pachaug!N20</f>
        <v>13.98</v>
      </c>
      <c r="K31" s="33"/>
      <c r="L31" s="33" t="s">
        <v>80</v>
      </c>
      <c r="P31" s="97" t="s">
        <v>110</v>
      </c>
      <c r="Q31" s="35" t="s">
        <v>82</v>
      </c>
      <c r="S31" s="46" t="str">
        <f>'CT River'!D9</f>
        <v>Morrie</v>
      </c>
      <c r="T31" s="43">
        <f>'CT River'!O9</f>
        <v>35</v>
      </c>
      <c r="U31" s="46" t="str">
        <f>Lilly!D14</f>
        <v>Tom O</v>
      </c>
      <c r="V31" s="46">
        <f>Lilly!O14</f>
        <v>12</v>
      </c>
      <c r="W31" s="139" t="str">
        <f>Winchester!D4</f>
        <v>Armand</v>
      </c>
      <c r="X31" s="139">
        <f>Winchester!O4</f>
        <v>12</v>
      </c>
      <c r="Y31" s="43" t="str">
        <f>Candlewood!D11</f>
        <v>Scott</v>
      </c>
      <c r="Z31" s="43">
        <f>Candlewood!O11</f>
        <v>12</v>
      </c>
      <c r="AA31" s="43" t="str">
        <f>Pachaug!D22</f>
        <v>Oz</v>
      </c>
      <c r="AB31" s="43">
        <f>Pachaug!O22</f>
        <v>12</v>
      </c>
      <c r="AC31" s="139" t="str">
        <f>Beach!D17</f>
        <v>Zack</v>
      </c>
      <c r="AD31" s="139">
        <f>Beach!O17</f>
        <v>11</v>
      </c>
      <c r="AE31" s="43" t="str">
        <f>Masapaug!D10</f>
        <v>Rich B</v>
      </c>
      <c r="AF31" s="43">
        <f>Masapaug!O10</f>
        <v>30</v>
      </c>
      <c r="AG31" s="43" t="str">
        <f>'CT River 2'!D8</f>
        <v>Kevin</v>
      </c>
      <c r="AH31" s="43">
        <f>'CT River 2'!O8</f>
        <v>30</v>
      </c>
    </row>
    <row r="32" spans="1:34" ht="10" customHeight="1" x14ac:dyDescent="0.25">
      <c r="A32" s="43" t="str">
        <f>S1</f>
        <v>Rick M</v>
      </c>
      <c r="B32" s="35">
        <f>S11</f>
        <v>22</v>
      </c>
      <c r="C32" s="35">
        <f>S10</f>
        <v>174</v>
      </c>
      <c r="D32" s="44"/>
      <c r="E32" s="136" t="s">
        <v>100</v>
      </c>
      <c r="F32" s="137">
        <v>18</v>
      </c>
      <c r="G32" s="137">
        <v>123</v>
      </c>
      <c r="H32" s="33"/>
      <c r="I32" s="104" t="str">
        <f t="shared" si="8"/>
        <v>Rick M</v>
      </c>
      <c r="J32" s="45">
        <f>'CT River 2'!N21+'CT River'!N21+Beach!N21+Winchester!N21+Masapaug!N21+Lilly!N21+Candlewood!N21+Pachaug!N21</f>
        <v>2.56</v>
      </c>
      <c r="K32" s="33"/>
      <c r="L32" s="93"/>
      <c r="P32" s="97" t="s">
        <v>102</v>
      </c>
      <c r="Q32" s="35" t="s">
        <v>82</v>
      </c>
      <c r="S32" s="46" t="str">
        <f>'CT River'!D22</f>
        <v>Oz</v>
      </c>
      <c r="T32" s="43">
        <f>'CT River'!O22</f>
        <v>35</v>
      </c>
      <c r="U32" s="122" t="str">
        <f>Lilly!D25</f>
        <v>Eli</v>
      </c>
      <c r="V32" s="46">
        <f>Lilly!O25</f>
        <v>13</v>
      </c>
      <c r="W32" s="139" t="str">
        <f>Winchester!D9</f>
        <v>Morrie</v>
      </c>
      <c r="X32" s="139">
        <f>Winchester!O9</f>
        <v>13</v>
      </c>
      <c r="Y32" s="43" t="str">
        <f>Candlewood!D24</f>
        <v>Rich K</v>
      </c>
      <c r="Z32" s="43">
        <f>Candlewood!O24</f>
        <v>13</v>
      </c>
      <c r="AA32" s="43" t="str">
        <f>Pachaug!D23</f>
        <v>Rich T</v>
      </c>
      <c r="AB32" s="43">
        <f>Pachaug!O23</f>
        <v>13</v>
      </c>
      <c r="AC32" s="139" t="str">
        <f>Beach!D9</f>
        <v>Morrie</v>
      </c>
      <c r="AD32" s="139">
        <f>Beach!O9</f>
        <v>13</v>
      </c>
      <c r="AE32" s="43" t="str">
        <f>Masapaug!D9</f>
        <v>Morrie</v>
      </c>
      <c r="AF32" s="43">
        <f>Masapaug!O9</f>
        <v>30</v>
      </c>
      <c r="AG32" s="43" t="str">
        <f>'CT River 2'!D4</f>
        <v>Armand</v>
      </c>
      <c r="AH32" s="43">
        <f>'CT River 2'!O4</f>
        <v>30</v>
      </c>
    </row>
    <row r="33" spans="1:38" ht="10" customHeight="1" x14ac:dyDescent="0.25">
      <c r="A33" s="43" t="str">
        <f>T1</f>
        <v>Oz</v>
      </c>
      <c r="B33" s="35">
        <f>T11</f>
        <v>18</v>
      </c>
      <c r="C33" s="35">
        <f>T10</f>
        <v>123</v>
      </c>
      <c r="D33" s="44"/>
      <c r="E33" s="136" t="s">
        <v>107</v>
      </c>
      <c r="F33" s="137">
        <v>19</v>
      </c>
      <c r="G33" s="137">
        <v>129</v>
      </c>
      <c r="H33" s="33"/>
      <c r="I33" s="104" t="str">
        <f t="shared" si="8"/>
        <v>Oz</v>
      </c>
      <c r="J33" s="45">
        <f>'CT River 2'!N22+'CT River'!N22+Beach!N22+Winchester!N22+Masapaug!N22+Lilly!N22+Candlewood!N22+Pachaug!N22</f>
        <v>14.14</v>
      </c>
      <c r="K33" s="33"/>
      <c r="P33" s="97" t="s">
        <v>100</v>
      </c>
      <c r="Q33" s="35" t="s">
        <v>82</v>
      </c>
      <c r="S33" s="46" t="str">
        <f>'CT River'!D11</f>
        <v>Scott</v>
      </c>
      <c r="T33" s="43">
        <f>'CT River'!O11</f>
        <v>35</v>
      </c>
      <c r="U33" s="46" t="str">
        <f>Lilly!D21</f>
        <v>Rick M</v>
      </c>
      <c r="V33" s="46">
        <f>Lilly!O21</f>
        <v>14</v>
      </c>
      <c r="W33" s="139" t="str">
        <f>Winchester!D16</f>
        <v>Jim</v>
      </c>
      <c r="X33" s="139">
        <f>Winchester!O16</f>
        <v>14</v>
      </c>
      <c r="Y33" s="43" t="str">
        <f>Candlewood!D23</f>
        <v>Rich T</v>
      </c>
      <c r="Z33" s="43">
        <f>Candlewood!O23</f>
        <v>14</v>
      </c>
      <c r="AA33" s="43" t="str">
        <f>Pachaug!D8</f>
        <v>Kevin</v>
      </c>
      <c r="AB33" s="43">
        <f>Pachaug!O8</f>
        <v>14</v>
      </c>
      <c r="AC33" s="139" t="str">
        <f>Beach!D20</f>
        <v>John</v>
      </c>
      <c r="AD33" s="139">
        <f>Beach!O20</f>
        <v>13</v>
      </c>
      <c r="AE33" s="43" t="str">
        <f>Masapaug!D24</f>
        <v>Rich K</v>
      </c>
      <c r="AF33" s="43">
        <f>Masapaug!O24</f>
        <v>30</v>
      </c>
      <c r="AG33" s="43" t="str">
        <f>'CT River 2'!D22</f>
        <v>Oz</v>
      </c>
      <c r="AH33" s="43">
        <f>'CT River 2'!O22</f>
        <v>30</v>
      </c>
    </row>
    <row r="34" spans="1:38" ht="10" customHeight="1" x14ac:dyDescent="0.25">
      <c r="A34" s="43" t="str">
        <f>U1</f>
        <v>Rich T</v>
      </c>
      <c r="B34" s="35">
        <f>U11</f>
        <v>7</v>
      </c>
      <c r="C34" s="35">
        <f>U10</f>
        <v>49</v>
      </c>
      <c r="D34" s="44"/>
      <c r="E34" s="136" t="s">
        <v>88</v>
      </c>
      <c r="F34" s="137">
        <v>20</v>
      </c>
      <c r="G34" s="137">
        <v>132</v>
      </c>
      <c r="H34" s="33"/>
      <c r="I34" s="104" t="str">
        <f t="shared" ref="I34:I39" si="9">P34</f>
        <v>Rich T</v>
      </c>
      <c r="J34" s="45">
        <f>'CT River 2'!N23+'CT River'!N23+Beach!N23+Winchester!N23+Masapaug!N23+Lilly!N23+Candlewood!N23+Pachaug!N23</f>
        <v>21.58</v>
      </c>
      <c r="K34" s="33"/>
      <c r="P34" s="98" t="s">
        <v>93</v>
      </c>
      <c r="Q34" s="35" t="s">
        <v>82</v>
      </c>
      <c r="S34" s="46" t="str">
        <f>'CT River'!D24</f>
        <v>Rich K</v>
      </c>
      <c r="T34" s="43">
        <f>'CT River'!O24</f>
        <v>35</v>
      </c>
      <c r="U34" s="46" t="str">
        <f>Lilly!D18</f>
        <v>Mike</v>
      </c>
      <c r="V34" s="46">
        <f>Lilly!O18</f>
        <v>15</v>
      </c>
      <c r="W34" s="139" t="str">
        <f>Winchester!D10</f>
        <v>Rich B</v>
      </c>
      <c r="X34" s="139">
        <f>Winchester!O10</f>
        <v>15</v>
      </c>
      <c r="Y34" s="43" t="str">
        <f>Candlewood!D13</f>
        <v>Steve S</v>
      </c>
      <c r="Z34" s="43">
        <f>Candlewood!O13</f>
        <v>15</v>
      </c>
      <c r="AA34" s="43" t="str">
        <f>Pachaug!D17</f>
        <v>Zack</v>
      </c>
      <c r="AB34" s="43">
        <f>Pachaug!O17</f>
        <v>15</v>
      </c>
      <c r="AC34" s="139" t="str">
        <f>Beach!D16</f>
        <v>Jim</v>
      </c>
      <c r="AD34" s="139">
        <f>Beach!O16</f>
        <v>13</v>
      </c>
      <c r="AE34" s="43" t="str">
        <f>Masapaug!D16</f>
        <v>Jim</v>
      </c>
      <c r="AF34" s="43">
        <f>Masapaug!O16</f>
        <v>30</v>
      </c>
      <c r="AG34" s="43" t="str">
        <f>'CT River 2'!D15</f>
        <v>Ryan</v>
      </c>
      <c r="AH34" s="43">
        <f>'CT River 2'!O15</f>
        <v>30</v>
      </c>
    </row>
    <row r="35" spans="1:38" ht="10" customHeight="1" x14ac:dyDescent="0.25">
      <c r="A35" s="43" t="str">
        <f>V1</f>
        <v>Rich K</v>
      </c>
      <c r="B35" s="35">
        <f>V11</f>
        <v>17</v>
      </c>
      <c r="C35" s="35">
        <f>V10</f>
        <v>122</v>
      </c>
      <c r="D35" s="44"/>
      <c r="E35" s="136" t="s">
        <v>108</v>
      </c>
      <c r="F35" s="137">
        <v>21</v>
      </c>
      <c r="G35" s="137">
        <v>155</v>
      </c>
      <c r="H35" s="33"/>
      <c r="I35" s="104" t="str">
        <f t="shared" si="9"/>
        <v>Rich K</v>
      </c>
      <c r="J35" s="45">
        <f>'CT River 2'!N24+'CT River'!N24+Beach!N24+Winchester!N24+Masapaug!N24+Lilly!N24+Candlewood!N24+Pachaug!N24</f>
        <v>6.8100000000000005</v>
      </c>
      <c r="K35" s="33"/>
      <c r="P35" s="35" t="s">
        <v>105</v>
      </c>
      <c r="Q35" s="35" t="s">
        <v>82</v>
      </c>
      <c r="S35" s="46" t="str">
        <f>'CT River'!D14</f>
        <v>Tom O</v>
      </c>
      <c r="T35" s="43">
        <f>'CT River'!O14</f>
        <v>35</v>
      </c>
      <c r="U35" s="46" t="str">
        <f>Lilly!D10</f>
        <v>Rich B</v>
      </c>
      <c r="V35" s="46">
        <f>Lilly!O10</f>
        <v>16</v>
      </c>
      <c r="W35" s="139" t="str">
        <f>Winchester!D11</f>
        <v>Scott</v>
      </c>
      <c r="X35" s="139">
        <f>Winchester!O11</f>
        <v>16</v>
      </c>
      <c r="Y35" s="43" t="str">
        <f>Candlewood!D15</f>
        <v>Ryan</v>
      </c>
      <c r="Z35" s="43">
        <f>Candlewood!O15</f>
        <v>16</v>
      </c>
      <c r="AA35" s="43" t="str">
        <f>Pachaug!D20</f>
        <v>John</v>
      </c>
      <c r="AB35" s="43">
        <f>Pachaug!O20</f>
        <v>15</v>
      </c>
      <c r="AC35" s="43" t="str">
        <f>Beach!D6</f>
        <v>Jack</v>
      </c>
      <c r="AD35" s="43">
        <f>Beach!O6</f>
        <v>16</v>
      </c>
      <c r="AE35" s="43" t="str">
        <f>Masapaug!D11</f>
        <v>Scott</v>
      </c>
      <c r="AF35" s="43">
        <f>Masapaug!O11</f>
        <v>30</v>
      </c>
      <c r="AG35" s="43" t="str">
        <f>'CT River 2'!D17</f>
        <v>Zack</v>
      </c>
      <c r="AH35" s="43">
        <f>'CT River 2'!O17</f>
        <v>30</v>
      </c>
    </row>
    <row r="36" spans="1:38" ht="10" customHeight="1" x14ac:dyDescent="0.25">
      <c r="A36" s="120" t="str">
        <f>W1</f>
        <v>Eli</v>
      </c>
      <c r="B36" s="35">
        <f>W11</f>
        <v>6</v>
      </c>
      <c r="C36" s="35">
        <f>W10</f>
        <v>48</v>
      </c>
      <c r="D36" s="44"/>
      <c r="E36" s="136" t="s">
        <v>102</v>
      </c>
      <c r="F36" s="137">
        <v>22</v>
      </c>
      <c r="G36" s="137">
        <v>174</v>
      </c>
      <c r="H36" s="33"/>
      <c r="I36" s="104" t="str">
        <f t="shared" si="9"/>
        <v>Eli</v>
      </c>
      <c r="J36" s="45">
        <f>'CT River 2'!N25+'CT River'!N25+Beach!N25+Winchester!N25+Masapaug!N25+Lilly!N25+Candlewood!N25+Pachaug!N25</f>
        <v>19.25</v>
      </c>
      <c r="K36" s="33"/>
      <c r="P36" s="35" t="s">
        <v>109</v>
      </c>
      <c r="Q36" s="35" t="s">
        <v>82</v>
      </c>
      <c r="S36" s="46" t="str">
        <f>'CT River'!D20</f>
        <v>John</v>
      </c>
      <c r="T36" s="43">
        <f>'CT River'!O20</f>
        <v>35</v>
      </c>
      <c r="U36" s="46" t="str">
        <f>Lilly!D24</f>
        <v>Rich K</v>
      </c>
      <c r="V36" s="46">
        <f>Lilly!O24</f>
        <v>16</v>
      </c>
      <c r="W36" s="139" t="str">
        <f>Winchester!D5</f>
        <v>Dean</v>
      </c>
      <c r="X36" s="139">
        <f>Winchester!O5</f>
        <v>30</v>
      </c>
      <c r="Y36" s="43" t="str">
        <f>Candlewood!D17</f>
        <v>Zack</v>
      </c>
      <c r="Z36" s="43">
        <f>Candlewood!O17</f>
        <v>30</v>
      </c>
      <c r="AA36" s="43" t="str">
        <f>Pachaug!D16</f>
        <v>Jim</v>
      </c>
      <c r="AB36" s="43">
        <f>Pachaug!O16</f>
        <v>30</v>
      </c>
      <c r="AC36" s="43" t="str">
        <f>Beach!D15</f>
        <v>Ryan</v>
      </c>
      <c r="AD36" s="43">
        <f>Beach!O15</f>
        <v>30</v>
      </c>
      <c r="AE36" s="43" t="str">
        <f>Masapaug!D6</f>
        <v>Jack</v>
      </c>
      <c r="AF36" s="43">
        <f>Masapaug!O6</f>
        <v>30</v>
      </c>
      <c r="AG36" s="43" t="str">
        <f>'CT River 2'!D10</f>
        <v>Rich B</v>
      </c>
      <c r="AH36" s="43">
        <f>'CT River 2'!O10</f>
        <v>30</v>
      </c>
    </row>
    <row r="37" spans="1:38" ht="10" customHeight="1" x14ac:dyDescent="0.25">
      <c r="A37" s="126" t="str">
        <f>P37</f>
        <v>X</v>
      </c>
      <c r="B37" s="35" t="e">
        <f>X11</f>
        <v>#N/A</v>
      </c>
      <c r="C37" s="35">
        <f>X10</f>
        <v>210</v>
      </c>
      <c r="D37" s="44"/>
      <c r="E37" s="129" t="s">
        <v>37</v>
      </c>
      <c r="F37" s="35" t="e">
        <v>#N/A</v>
      </c>
      <c r="G37" s="35">
        <v>210</v>
      </c>
      <c r="H37" s="33"/>
      <c r="I37" s="104" t="str">
        <f t="shared" si="9"/>
        <v>X</v>
      </c>
      <c r="J37" s="45">
        <f>[1]Bantam!N26+[1]Congamond!N26+[1]Lilly!N26+'[1]CT River'!N26+[1]Beach!N26+[1]Mashapaug!N26+[1]Candlewood!N26+[1]Winchester!N26</f>
        <v>0</v>
      </c>
      <c r="K37" s="33"/>
      <c r="P37" s="35" t="s">
        <v>37</v>
      </c>
      <c r="Q37" s="35"/>
      <c r="S37" s="46" t="str">
        <f>'CT River'!D5</f>
        <v>Dean</v>
      </c>
      <c r="T37" s="43">
        <f>'CT River'!O5</f>
        <v>35</v>
      </c>
      <c r="U37" s="46" t="str">
        <f>Lilly!D22</f>
        <v>Oz</v>
      </c>
      <c r="V37" s="46">
        <f>Lilly!O22</f>
        <v>18</v>
      </c>
      <c r="W37" s="139" t="str">
        <f>Winchester!D13</f>
        <v>Steve S</v>
      </c>
      <c r="X37" s="139">
        <f>Winchester!O13</f>
        <v>30</v>
      </c>
      <c r="Y37" s="43" t="str">
        <f>Candlewood!D18</f>
        <v>Mike</v>
      </c>
      <c r="Z37" s="43">
        <f>Candlewood!O18</f>
        <v>30</v>
      </c>
      <c r="AA37" s="43" t="str">
        <f>Pachaug!D15</f>
        <v>Ryan</v>
      </c>
      <c r="AB37" s="43">
        <f>Pachaug!O15</f>
        <v>30</v>
      </c>
      <c r="AC37" s="43" t="str">
        <f>Beach!D12</f>
        <v>Steve D</v>
      </c>
      <c r="AD37" s="43">
        <f>Beach!O12</f>
        <v>30</v>
      </c>
      <c r="AE37" s="43" t="str">
        <f>Masapaug!D22</f>
        <v>Oz</v>
      </c>
      <c r="AF37" s="43">
        <f>Masapaug!O22</f>
        <v>30</v>
      </c>
      <c r="AG37" s="43" t="str">
        <f>'CT River 2'!D24</f>
        <v>Rich K</v>
      </c>
      <c r="AH37" s="43">
        <f>'CT River 2'!O24</f>
        <v>30</v>
      </c>
    </row>
    <row r="38" spans="1:38" ht="10" customHeight="1" x14ac:dyDescent="0.25">
      <c r="A38" s="126" t="str">
        <f>P38</f>
        <v>X</v>
      </c>
      <c r="B38" s="35" t="e">
        <f>Y11</f>
        <v>#N/A</v>
      </c>
      <c r="C38" s="35">
        <f>Y10</f>
        <v>210</v>
      </c>
      <c r="D38" s="33"/>
      <c r="E38" s="126" t="s">
        <v>37</v>
      </c>
      <c r="F38" s="35" t="e">
        <v>#N/A</v>
      </c>
      <c r="G38" s="35">
        <v>210</v>
      </c>
      <c r="I38" s="104" t="str">
        <f t="shared" si="9"/>
        <v>X</v>
      </c>
      <c r="J38" s="45">
        <f>[1]Bantam!N27+[1]Congamond!N27+[1]Lilly!N27+'[1]CT River'!N27+[1]Beach!N27+[1]Mashapaug!N27+[1]Candlewood!N27+[1]Winchester!N27</f>
        <v>0</v>
      </c>
      <c r="K38" s="33"/>
      <c r="P38" s="35" t="s">
        <v>37</v>
      </c>
      <c r="Q38" s="35"/>
      <c r="S38" s="46" t="str">
        <f>'CT River'!D17</f>
        <v>Zack</v>
      </c>
      <c r="T38" s="43">
        <f>'CT River'!O17</f>
        <v>35</v>
      </c>
      <c r="U38" s="46" t="str">
        <f>Lilly!D20</f>
        <v>John</v>
      </c>
      <c r="V38" s="46">
        <f>Lilly!O20</f>
        <v>19</v>
      </c>
      <c r="W38" s="139" t="str">
        <f>Winchester!D24</f>
        <v>Rich K</v>
      </c>
      <c r="X38" s="139">
        <f>Winchester!O24</f>
        <v>30</v>
      </c>
      <c r="Y38" s="43" t="str">
        <f>Candlewood!D6</f>
        <v>Jack</v>
      </c>
      <c r="Z38" s="43">
        <f>Candlewood!O6</f>
        <v>30</v>
      </c>
      <c r="AA38" s="43" t="str">
        <f>Pachaug!D21</f>
        <v>Rick M</v>
      </c>
      <c r="AB38" s="43">
        <f>Pachaug!O21</f>
        <v>30</v>
      </c>
      <c r="AC38" s="43" t="str">
        <f>Beach!D21</f>
        <v>Rick M</v>
      </c>
      <c r="AD38" s="43">
        <f>Beach!O21</f>
        <v>30</v>
      </c>
      <c r="AE38" s="43" t="str">
        <f>Masapaug!D23</f>
        <v>Rich T</v>
      </c>
      <c r="AF38" s="43">
        <f>Masapaug!O23</f>
        <v>30</v>
      </c>
      <c r="AG38" s="43" t="str">
        <f>'CT River 2'!D7</f>
        <v>Jason</v>
      </c>
      <c r="AH38" s="43">
        <f>'CT River 2'!O7</f>
        <v>30</v>
      </c>
    </row>
    <row r="39" spans="1:38" ht="10" customHeight="1" x14ac:dyDescent="0.25">
      <c r="A39" s="126" t="str">
        <f>P39</f>
        <v>X</v>
      </c>
      <c r="B39" s="35" t="e">
        <f>Z11</f>
        <v>#N/A</v>
      </c>
      <c r="C39" s="35">
        <f>Z10</f>
        <v>210</v>
      </c>
      <c r="E39" s="104" t="s">
        <v>37</v>
      </c>
      <c r="F39" s="35" t="e">
        <v>#N/A</v>
      </c>
      <c r="G39" s="35">
        <v>210</v>
      </c>
      <c r="H39" s="33"/>
      <c r="I39" s="104" t="str">
        <f t="shared" si="9"/>
        <v>X</v>
      </c>
      <c r="J39" s="45">
        <f>[1]Bantam!N28+[1]Congamond!N28+[1]Lilly!N28+'[1]CT River'!N28+[1]Beach!N28+[1]Mashapaug!N28+[1]Candlewood!N28+[1]Winchester!N28</f>
        <v>0</v>
      </c>
      <c r="P39" s="35" t="s">
        <v>37</v>
      </c>
      <c r="Q39" s="35"/>
      <c r="S39" s="122" t="str">
        <f>'CT River'!D25</f>
        <v>Eli</v>
      </c>
      <c r="T39" s="43">
        <f>'CT River'!O25</f>
        <v>35</v>
      </c>
      <c r="U39" s="46" t="str">
        <f>Lilly!D13</f>
        <v>Steve S</v>
      </c>
      <c r="V39" s="46">
        <f>Lilly!O13</f>
        <v>30</v>
      </c>
      <c r="W39" s="139" t="str">
        <f>Winchester!D22</f>
        <v>Oz</v>
      </c>
      <c r="X39" s="139">
        <f>Winchester!O22</f>
        <v>30</v>
      </c>
      <c r="Y39" s="43" t="str">
        <f>Candlewood!D21</f>
        <v>Rick M</v>
      </c>
      <c r="Z39" s="43">
        <f>Candlewood!O21</f>
        <v>30</v>
      </c>
      <c r="AA39" s="43" t="str">
        <f>Pachaug!D24</f>
        <v>Rich K</v>
      </c>
      <c r="AB39" s="43">
        <f>Pachaug!O24</f>
        <v>30</v>
      </c>
      <c r="AC39" s="43" t="str">
        <f>Beach!D10</f>
        <v>Rich B</v>
      </c>
      <c r="AD39" s="43">
        <f>Beach!O10</f>
        <v>30</v>
      </c>
      <c r="AE39" s="43" t="str">
        <f>Masapaug!D19</f>
        <v>Pete</v>
      </c>
      <c r="AF39" s="43">
        <f>Masapaug!O19</f>
        <v>30</v>
      </c>
      <c r="AG39" s="146" t="str">
        <f>'CT River 2'!D25</f>
        <v>Eli</v>
      </c>
      <c r="AH39" s="43">
        <f>'CT River 2'!O25</f>
        <v>35</v>
      </c>
    </row>
    <row r="40" spans="1:38" ht="10" customHeight="1" x14ac:dyDescent="0.25">
      <c r="A40" s="126"/>
      <c r="B40" s="35"/>
      <c r="C40" s="35"/>
      <c r="D40" s="44"/>
      <c r="E40" s="126"/>
      <c r="F40" s="35"/>
      <c r="G40" s="35"/>
      <c r="H40" s="48"/>
      <c r="I40" s="104"/>
      <c r="J40" s="45"/>
      <c r="K40" s="44"/>
      <c r="P40" s="35"/>
      <c r="Q40" s="35"/>
      <c r="S40" s="46" t="str">
        <f>'CT River'!D15</f>
        <v>Ryan</v>
      </c>
      <c r="T40" s="43">
        <f>'CT River'!O15</f>
        <v>35</v>
      </c>
      <c r="U40" s="46" t="str">
        <f>Lilly!D17</f>
        <v>Zack</v>
      </c>
      <c r="V40" s="46">
        <f>Lilly!O17</f>
        <v>30</v>
      </c>
      <c r="W40" s="139" t="str">
        <f>Winchester!D18</f>
        <v>Mike</v>
      </c>
      <c r="X40" s="139">
        <f>Winchester!O18</f>
        <v>30</v>
      </c>
      <c r="Y40" s="43" t="str">
        <f>Candlewood!D19</f>
        <v>Pete</v>
      </c>
      <c r="Z40" s="43">
        <f>Candlewood!O19</f>
        <v>35</v>
      </c>
      <c r="AA40" s="43" t="str">
        <f>Pachaug!D10</f>
        <v>Rich B</v>
      </c>
      <c r="AB40" s="43">
        <f>Pachaug!O10</f>
        <v>35</v>
      </c>
      <c r="AC40" s="43" t="str">
        <f>Beach!D22</f>
        <v>Oz</v>
      </c>
      <c r="AD40" s="43">
        <f>Beach!O22</f>
        <v>30</v>
      </c>
      <c r="AE40" s="43" t="str">
        <f>Masapaug!D21</f>
        <v>Rick M</v>
      </c>
      <c r="AF40" s="43">
        <f>Masapaug!O21</f>
        <v>35</v>
      </c>
      <c r="AG40" s="43" t="str">
        <f>'CT River 2'!D21</f>
        <v>Rick M</v>
      </c>
      <c r="AH40" s="43">
        <f>'CT River 2'!O21</f>
        <v>35</v>
      </c>
    </row>
    <row r="41" spans="1:38" ht="10" customHeight="1" x14ac:dyDescent="0.25">
      <c r="A41" s="48"/>
      <c r="B41" s="44"/>
      <c r="C41" s="44"/>
      <c r="D41" s="44"/>
      <c r="E41" s="33"/>
      <c r="F41" s="44"/>
      <c r="G41" s="44"/>
      <c r="H41" s="48"/>
      <c r="I41" s="33"/>
      <c r="J41" s="49"/>
      <c r="K41" s="44"/>
      <c r="P41" s="47"/>
      <c r="S41" s="46" t="str">
        <f>'CT River'!D16</f>
        <v>Jim</v>
      </c>
      <c r="T41" s="43">
        <f>'CT River'!O16</f>
        <v>35</v>
      </c>
      <c r="U41" s="46" t="str">
        <f>Lilly!D16</f>
        <v>Jim</v>
      </c>
      <c r="V41" s="46">
        <f>Lilly!O16</f>
        <v>35</v>
      </c>
      <c r="W41" s="139" t="str">
        <f>Winchester!D21</f>
        <v>Rick M</v>
      </c>
      <c r="X41" s="139">
        <f>Winchester!O21</f>
        <v>35</v>
      </c>
      <c r="Y41" s="43" t="str">
        <f>Candlewood!D16</f>
        <v>Jim</v>
      </c>
      <c r="Z41" s="43">
        <f>Candlewood!O16</f>
        <v>35</v>
      </c>
      <c r="AA41" s="43" t="str">
        <f>Pachaug!D14</f>
        <v>Tom O</v>
      </c>
      <c r="AB41" s="43">
        <f>Pachaug!O14</f>
        <v>35</v>
      </c>
      <c r="AC41" s="43" t="str">
        <f>Beach!D18</f>
        <v>Mike</v>
      </c>
      <c r="AD41" s="43">
        <f>Beach!O18</f>
        <v>35</v>
      </c>
      <c r="AE41" s="43" t="str">
        <f>Masapaug!D18</f>
        <v>Mike</v>
      </c>
      <c r="AF41" s="43">
        <f>Masapaug!O18</f>
        <v>35</v>
      </c>
      <c r="AG41" s="43" t="str">
        <f>'CT River 2'!D18</f>
        <v>Mike</v>
      </c>
      <c r="AH41" s="43">
        <f>'CT River 2'!O18</f>
        <v>35</v>
      </c>
    </row>
    <row r="42" spans="1:38" ht="10" customHeight="1" x14ac:dyDescent="0.25">
      <c r="A42" s="48"/>
      <c r="B42" s="44"/>
      <c r="C42" s="44"/>
      <c r="D42" s="44"/>
      <c r="E42" s="33"/>
      <c r="F42" s="44"/>
      <c r="G42" s="44"/>
      <c r="H42" s="48"/>
      <c r="I42" s="33"/>
      <c r="J42" s="49"/>
      <c r="K42" s="44"/>
      <c r="P42" s="47"/>
    </row>
    <row r="43" spans="1:38" ht="10" customHeight="1" x14ac:dyDescent="0.25">
      <c r="B43" s="33"/>
      <c r="C43" s="33"/>
      <c r="D43" s="48"/>
      <c r="E43" s="48"/>
      <c r="F43" s="48"/>
      <c r="G43" s="48"/>
      <c r="H43" s="48"/>
      <c r="I43" s="48"/>
      <c r="J43" s="48"/>
      <c r="K43" s="48"/>
    </row>
    <row r="44" spans="1:38" ht="10" customHeight="1" x14ac:dyDescent="0.2">
      <c r="A44" s="162" t="s">
        <v>21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4"/>
      <c r="R44" s="29"/>
      <c r="S44" s="29"/>
    </row>
    <row r="45" spans="1:38" ht="10" customHeight="1" x14ac:dyDescent="0.25">
      <c r="A45" s="160" t="str">
        <f>L15</f>
        <v>CT River</v>
      </c>
      <c r="B45" s="161"/>
      <c r="C45" s="165" t="str">
        <f>L16</f>
        <v>Lilly</v>
      </c>
      <c r="D45" s="166"/>
      <c r="E45" s="160" t="str">
        <f>L17</f>
        <v>Winchester</v>
      </c>
      <c r="F45" s="161"/>
      <c r="G45" s="165" t="str">
        <f>L18</f>
        <v>candlewood</v>
      </c>
      <c r="H45" s="166"/>
      <c r="I45" s="160" t="str">
        <f>L19</f>
        <v>Pachaug</v>
      </c>
      <c r="J45" s="161"/>
      <c r="K45" s="165" t="str">
        <f>L20</f>
        <v>Beach</v>
      </c>
      <c r="L45" s="166"/>
      <c r="M45" s="160" t="str">
        <f>L21</f>
        <v>Masapaug</v>
      </c>
      <c r="N45" s="161"/>
      <c r="O45" s="165" t="str">
        <f>L22</f>
        <v>CT River 2</v>
      </c>
      <c r="P45" s="166"/>
      <c r="Q45" s="50" t="s">
        <v>35</v>
      </c>
      <c r="S45" s="160" t="s">
        <v>43</v>
      </c>
      <c r="T45" s="161"/>
    </row>
    <row r="46" spans="1:38" ht="10" customHeight="1" x14ac:dyDescent="0.25">
      <c r="A46" s="39" t="s">
        <v>0</v>
      </c>
      <c r="B46" s="39" t="s">
        <v>6</v>
      </c>
      <c r="C46" s="51" t="s">
        <v>0</v>
      </c>
      <c r="D46" s="51" t="s">
        <v>6</v>
      </c>
      <c r="E46" s="39" t="s">
        <v>0</v>
      </c>
      <c r="F46" s="39" t="s">
        <v>6</v>
      </c>
      <c r="G46" s="51" t="s">
        <v>0</v>
      </c>
      <c r="H46" s="51" t="s">
        <v>6</v>
      </c>
      <c r="I46" s="39" t="s">
        <v>0</v>
      </c>
      <c r="J46" s="39" t="s">
        <v>6</v>
      </c>
      <c r="K46" s="51" t="s">
        <v>0</v>
      </c>
      <c r="L46" s="51" t="s">
        <v>6</v>
      </c>
      <c r="M46" s="39" t="s">
        <v>0</v>
      </c>
      <c r="N46" s="39" t="s">
        <v>6</v>
      </c>
      <c r="O46" s="51" t="s">
        <v>0</v>
      </c>
      <c r="P46" s="51" t="s">
        <v>6</v>
      </c>
      <c r="Q46" s="50" t="s">
        <v>26</v>
      </c>
      <c r="S46" s="51" t="s">
        <v>0</v>
      </c>
      <c r="T46" s="51" t="s">
        <v>6</v>
      </c>
    </row>
    <row r="47" spans="1:38" ht="10" customHeight="1" x14ac:dyDescent="0.25">
      <c r="A47" s="104" t="str">
        <f t="shared" ref="A47:A65" si="10">P15</f>
        <v>Armand</v>
      </c>
      <c r="B47" s="52">
        <f>'CT River'!N4</f>
        <v>0</v>
      </c>
      <c r="C47" s="95" t="str">
        <f t="shared" ref="C47:C65" si="11">P15</f>
        <v>Armand</v>
      </c>
      <c r="D47" s="52">
        <f>Lilly!N4</f>
        <v>7.68</v>
      </c>
      <c r="E47" s="104" t="str">
        <f t="shared" ref="E47:E65" si="12">P15</f>
        <v>Armand</v>
      </c>
      <c r="F47" s="52">
        <f>Winchester!N4</f>
        <v>1.0900000000000001</v>
      </c>
      <c r="G47" s="104" t="str">
        <f t="shared" ref="G47:G65" si="13">P15</f>
        <v>Armand</v>
      </c>
      <c r="H47" s="52">
        <f>Candlewood!N4</f>
        <v>8.4700000000000006</v>
      </c>
      <c r="I47" s="104" t="str">
        <f t="shared" ref="I47:I65" si="14">P15</f>
        <v>Armand</v>
      </c>
      <c r="J47" s="52">
        <f>Pachaug!N4</f>
        <v>9.14</v>
      </c>
      <c r="K47" s="104" t="str">
        <f t="shared" ref="K47:K65" si="15">P15</f>
        <v>Armand</v>
      </c>
      <c r="L47" s="52">
        <f>Beach!N4</f>
        <v>1.63</v>
      </c>
      <c r="M47" s="104" t="str">
        <f t="shared" ref="M47:M65" si="16">P15</f>
        <v>Armand</v>
      </c>
      <c r="N47" s="52">
        <f>Masapaug!N4</f>
        <v>8.3800000000000008</v>
      </c>
      <c r="O47" s="104" t="str">
        <f t="shared" ref="O47:O65" si="17">P15</f>
        <v>Armand</v>
      </c>
      <c r="P47" s="52">
        <f>'CT River 2'!N4</f>
        <v>0</v>
      </c>
      <c r="Q47" s="53">
        <f t="shared" ref="Q47:Q72" si="18">SUM(A47:P47)</f>
        <v>36.39</v>
      </c>
      <c r="S47" s="104" t="str">
        <f t="shared" ref="S47:S65" si="19">P15</f>
        <v>Armand</v>
      </c>
      <c r="T47" s="53">
        <f>Q47</f>
        <v>36.39</v>
      </c>
      <c r="AL47" s="54"/>
    </row>
    <row r="48" spans="1:38" ht="10" customHeight="1" x14ac:dyDescent="0.25">
      <c r="A48" s="105" t="str">
        <f t="shared" si="10"/>
        <v>Dean</v>
      </c>
      <c r="B48" s="52">
        <f>'CT River'!N5</f>
        <v>0</v>
      </c>
      <c r="C48" s="94" t="str">
        <f t="shared" si="11"/>
        <v>Dean</v>
      </c>
      <c r="D48" s="52">
        <f>Lilly!N5</f>
        <v>11.43</v>
      </c>
      <c r="E48" s="105" t="str">
        <f t="shared" si="12"/>
        <v>Dean</v>
      </c>
      <c r="F48" s="52">
        <f>Winchester!N5</f>
        <v>0</v>
      </c>
      <c r="G48" s="105" t="str">
        <f t="shared" si="13"/>
        <v>Dean</v>
      </c>
      <c r="H48" s="52">
        <f>Candlewood!N5</f>
        <v>5.29</v>
      </c>
      <c r="I48" s="105" t="str">
        <f t="shared" si="14"/>
        <v>Dean</v>
      </c>
      <c r="J48" s="52">
        <f>Pachaug!N5</f>
        <v>8.09</v>
      </c>
      <c r="K48" s="105" t="str">
        <f t="shared" si="15"/>
        <v>Dean</v>
      </c>
      <c r="L48" s="52">
        <f>Beach!N5</f>
        <v>4.4400000000000004</v>
      </c>
      <c r="M48" s="105" t="str">
        <f t="shared" si="16"/>
        <v>Dean</v>
      </c>
      <c r="N48" s="52">
        <f>Masapaug!N5</f>
        <v>1.76</v>
      </c>
      <c r="O48" s="105" t="str">
        <f t="shared" si="17"/>
        <v>Dean</v>
      </c>
      <c r="P48" s="52">
        <f>'CT River 2'!N5</f>
        <v>3.47</v>
      </c>
      <c r="Q48" s="53">
        <f t="shared" si="18"/>
        <v>34.480000000000004</v>
      </c>
      <c r="S48" s="104" t="str">
        <f t="shared" si="19"/>
        <v>Dean</v>
      </c>
      <c r="T48" s="53">
        <f t="shared" ref="T48:T72" si="20">Q48</f>
        <v>34.480000000000004</v>
      </c>
    </row>
    <row r="49" spans="1:20" ht="10" customHeight="1" x14ac:dyDescent="0.25">
      <c r="A49" s="104" t="str">
        <f t="shared" si="10"/>
        <v>Jack</v>
      </c>
      <c r="B49" s="52">
        <f>'CT River'!N6</f>
        <v>0</v>
      </c>
      <c r="C49" s="94" t="str">
        <f t="shared" si="11"/>
        <v>Jack</v>
      </c>
      <c r="D49" s="52">
        <f>Lilly!N6</f>
        <v>5.92</v>
      </c>
      <c r="E49" s="104" t="str">
        <f t="shared" si="12"/>
        <v>Jack</v>
      </c>
      <c r="F49" s="52">
        <f>Winchester!N6</f>
        <v>2.82</v>
      </c>
      <c r="G49" s="104" t="str">
        <f t="shared" si="13"/>
        <v>Jack</v>
      </c>
      <c r="H49" s="52">
        <f>Candlewood!N6</f>
        <v>0</v>
      </c>
      <c r="I49" s="104" t="str">
        <f t="shared" si="14"/>
        <v>Jack</v>
      </c>
      <c r="J49" s="52">
        <f>Pachaug!N6</f>
        <v>5.03</v>
      </c>
      <c r="K49" s="104" t="str">
        <f t="shared" si="15"/>
        <v>Jack</v>
      </c>
      <c r="L49" s="52">
        <f>Beach!N6</f>
        <v>0.63</v>
      </c>
      <c r="M49" s="104" t="str">
        <f t="shared" si="16"/>
        <v>Jack</v>
      </c>
      <c r="N49" s="52">
        <f>Masapaug!N6</f>
        <v>0</v>
      </c>
      <c r="O49" s="104" t="str">
        <f t="shared" si="17"/>
        <v>Jack</v>
      </c>
      <c r="P49" s="52">
        <f>'CT River 2'!N6</f>
        <v>4.62</v>
      </c>
      <c r="Q49" s="53">
        <f t="shared" si="18"/>
        <v>19.02</v>
      </c>
      <c r="S49" s="104" t="str">
        <f t="shared" si="19"/>
        <v>Jack</v>
      </c>
      <c r="T49" s="53">
        <f t="shared" si="20"/>
        <v>19.02</v>
      </c>
    </row>
    <row r="50" spans="1:20" ht="10" customHeight="1" x14ac:dyDescent="0.25">
      <c r="A50" s="104" t="str">
        <f t="shared" si="10"/>
        <v>Jason</v>
      </c>
      <c r="B50" s="52">
        <f>'CT River'!N7</f>
        <v>0</v>
      </c>
      <c r="C50" s="94" t="str">
        <f t="shared" si="11"/>
        <v>Jason</v>
      </c>
      <c r="D50" s="52">
        <f>Lilly!N7</f>
        <v>11.93</v>
      </c>
      <c r="E50" s="104" t="str">
        <f t="shared" si="12"/>
        <v>Jason</v>
      </c>
      <c r="F50" s="52">
        <f>Winchester!N7</f>
        <v>3.92</v>
      </c>
      <c r="G50" s="104" t="str">
        <f t="shared" si="13"/>
        <v>Jason</v>
      </c>
      <c r="H50" s="52">
        <f>Candlewood!N7</f>
        <v>15.23</v>
      </c>
      <c r="I50" s="104" t="str">
        <f t="shared" si="14"/>
        <v>Jason</v>
      </c>
      <c r="J50" s="52">
        <f>Pachaug!N7</f>
        <v>4.0199999999999996</v>
      </c>
      <c r="K50" s="104" t="str">
        <f t="shared" si="15"/>
        <v>Jason</v>
      </c>
      <c r="L50" s="52">
        <f>Beach!N7</f>
        <v>1.38</v>
      </c>
      <c r="M50" s="104" t="str">
        <f t="shared" si="16"/>
        <v>Jason</v>
      </c>
      <c r="N50" s="52">
        <f>Masapaug!N7</f>
        <v>6.17</v>
      </c>
      <c r="O50" s="104" t="str">
        <f t="shared" si="17"/>
        <v>Jason</v>
      </c>
      <c r="P50" s="52">
        <f>'CT River 2'!N7</f>
        <v>0</v>
      </c>
      <c r="Q50" s="53">
        <f t="shared" si="18"/>
        <v>42.65</v>
      </c>
      <c r="S50" s="104" t="str">
        <f t="shared" si="19"/>
        <v>Jason</v>
      </c>
      <c r="T50" s="53">
        <f t="shared" si="20"/>
        <v>42.65</v>
      </c>
    </row>
    <row r="51" spans="1:20" ht="10" customHeight="1" x14ac:dyDescent="0.25">
      <c r="A51" s="104" t="str">
        <f t="shared" si="10"/>
        <v>Kevin</v>
      </c>
      <c r="B51" s="52">
        <f>'CT River'!N8</f>
        <v>0</v>
      </c>
      <c r="C51" s="94" t="str">
        <f t="shared" si="11"/>
        <v>Kevin</v>
      </c>
      <c r="D51" s="52">
        <f>Lilly!N8</f>
        <v>12.18</v>
      </c>
      <c r="E51" s="104" t="str">
        <f t="shared" si="12"/>
        <v>Kevin</v>
      </c>
      <c r="F51" s="52">
        <f>Winchester!N8</f>
        <v>8.5500000000000007</v>
      </c>
      <c r="G51" s="104" t="str">
        <f t="shared" si="13"/>
        <v>Kevin</v>
      </c>
      <c r="H51" s="52">
        <f>Candlewood!N8</f>
        <v>4.96</v>
      </c>
      <c r="I51" s="104" t="str">
        <f t="shared" si="14"/>
        <v>Kevin</v>
      </c>
      <c r="J51" s="52">
        <f>Pachaug!N8</f>
        <v>1.08</v>
      </c>
      <c r="K51" s="104" t="str">
        <f t="shared" si="15"/>
        <v>Kevin</v>
      </c>
      <c r="L51" s="52">
        <f>Beach!N8</f>
        <v>0.88</v>
      </c>
      <c r="M51" s="104" t="str">
        <f t="shared" si="16"/>
        <v>Kevin</v>
      </c>
      <c r="N51" s="52">
        <f>Masapaug!N8</f>
        <v>3.55</v>
      </c>
      <c r="O51" s="104" t="str">
        <f t="shared" si="17"/>
        <v>Kevin</v>
      </c>
      <c r="P51" s="52">
        <f>'CT River 2'!N8</f>
        <v>0</v>
      </c>
      <c r="Q51" s="53">
        <f t="shared" si="18"/>
        <v>31.200000000000003</v>
      </c>
      <c r="S51" s="104" t="str">
        <f t="shared" si="19"/>
        <v>Kevin</v>
      </c>
      <c r="T51" s="53">
        <f t="shared" si="20"/>
        <v>31.200000000000003</v>
      </c>
    </row>
    <row r="52" spans="1:20" ht="10" customHeight="1" x14ac:dyDescent="0.25">
      <c r="A52" s="104" t="str">
        <f t="shared" si="10"/>
        <v>Morrie</v>
      </c>
      <c r="B52" s="52">
        <f>'CT River'!N9</f>
        <v>0</v>
      </c>
      <c r="C52" s="94" t="str">
        <f t="shared" si="11"/>
        <v>Morrie</v>
      </c>
      <c r="D52" s="52">
        <f>Lilly!N9</f>
        <v>9.06</v>
      </c>
      <c r="E52" s="104" t="str">
        <f t="shared" si="12"/>
        <v>Morrie</v>
      </c>
      <c r="F52" s="52">
        <f>Winchester!N9</f>
        <v>1.03</v>
      </c>
      <c r="G52" s="104" t="str">
        <f t="shared" si="13"/>
        <v>Morrie</v>
      </c>
      <c r="H52" s="52">
        <f>Candlewood!N9</f>
        <v>6.15</v>
      </c>
      <c r="I52" s="104" t="str">
        <f t="shared" si="14"/>
        <v>Morrie</v>
      </c>
      <c r="J52" s="52">
        <f>Pachaug!N9</f>
        <v>2.14</v>
      </c>
      <c r="K52" s="104" t="str">
        <f t="shared" si="15"/>
        <v>Morrie</v>
      </c>
      <c r="L52" s="52">
        <f>Beach!N9</f>
        <v>0.76</v>
      </c>
      <c r="M52" s="104" t="str">
        <f t="shared" si="16"/>
        <v>Morrie</v>
      </c>
      <c r="N52" s="52">
        <f>Masapaug!N9</f>
        <v>0</v>
      </c>
      <c r="O52" s="104" t="str">
        <f t="shared" si="17"/>
        <v>Morrie</v>
      </c>
      <c r="P52" s="52">
        <f>'CT River 2'!N9</f>
        <v>1.02</v>
      </c>
      <c r="Q52" s="53">
        <f t="shared" si="18"/>
        <v>20.160000000000004</v>
      </c>
      <c r="S52" s="104" t="str">
        <f t="shared" si="19"/>
        <v>Morrie</v>
      </c>
      <c r="T52" s="53">
        <f t="shared" si="20"/>
        <v>20.160000000000004</v>
      </c>
    </row>
    <row r="53" spans="1:20" ht="10" customHeight="1" x14ac:dyDescent="0.25">
      <c r="A53" s="104" t="str">
        <f t="shared" si="10"/>
        <v>Rich B</v>
      </c>
      <c r="B53" s="52">
        <f>'CT River'!N10</f>
        <v>0</v>
      </c>
      <c r="C53" s="94" t="str">
        <f t="shared" si="11"/>
        <v>Rich B</v>
      </c>
      <c r="D53" s="52">
        <f>Lilly!N10</f>
        <v>1</v>
      </c>
      <c r="E53" s="104" t="str">
        <f t="shared" si="12"/>
        <v>Rich B</v>
      </c>
      <c r="F53" s="52">
        <f>Winchester!N10</f>
        <v>0.8</v>
      </c>
      <c r="G53" s="104" t="str">
        <f t="shared" si="13"/>
        <v>Rich B</v>
      </c>
      <c r="H53" s="52">
        <f>Candlewood!N10</f>
        <v>3.84</v>
      </c>
      <c r="I53" s="104" t="str">
        <f t="shared" si="14"/>
        <v>Rich B</v>
      </c>
      <c r="J53" s="52">
        <f>Pachaug!N10</f>
        <v>0</v>
      </c>
      <c r="K53" s="104" t="str">
        <f t="shared" si="15"/>
        <v>Rich B</v>
      </c>
      <c r="L53" s="52">
        <f>Beach!N10</f>
        <v>0</v>
      </c>
      <c r="M53" s="104" t="str">
        <f t="shared" si="16"/>
        <v>Rich B</v>
      </c>
      <c r="N53" s="52">
        <f>Masapaug!N10</f>
        <v>0</v>
      </c>
      <c r="O53" s="104" t="str">
        <f t="shared" si="17"/>
        <v>Rich B</v>
      </c>
      <c r="P53" s="52">
        <f>'CT River 2'!N10</f>
        <v>0</v>
      </c>
      <c r="Q53" s="53">
        <f t="shared" si="18"/>
        <v>5.64</v>
      </c>
      <c r="S53" s="104" t="str">
        <f t="shared" si="19"/>
        <v>Rich B</v>
      </c>
      <c r="T53" s="53">
        <f t="shared" si="20"/>
        <v>5.64</v>
      </c>
    </row>
    <row r="54" spans="1:20" ht="10" customHeight="1" x14ac:dyDescent="0.25">
      <c r="A54" s="104" t="str">
        <f t="shared" si="10"/>
        <v>Scott</v>
      </c>
      <c r="B54" s="52">
        <f>'CT River'!N11</f>
        <v>0</v>
      </c>
      <c r="C54" s="94" t="str">
        <f t="shared" si="11"/>
        <v>Scott</v>
      </c>
      <c r="D54" s="52">
        <f>Lilly!N11</f>
        <v>7.62</v>
      </c>
      <c r="E54" s="104" t="str">
        <f t="shared" si="12"/>
        <v>Scott</v>
      </c>
      <c r="F54" s="52">
        <f>Winchester!N11</f>
        <v>0.65</v>
      </c>
      <c r="G54" s="104" t="str">
        <f t="shared" si="13"/>
        <v>Scott</v>
      </c>
      <c r="H54" s="52">
        <f>Candlewood!N11</f>
        <v>3.73</v>
      </c>
      <c r="I54" s="104" t="str">
        <f t="shared" si="14"/>
        <v>Scott</v>
      </c>
      <c r="J54" s="52">
        <f>Pachaug!N11</f>
        <v>6.87</v>
      </c>
      <c r="K54" s="104" t="str">
        <f t="shared" si="15"/>
        <v>Scott</v>
      </c>
      <c r="L54" s="52">
        <f>Beach!N11</f>
        <v>0.82</v>
      </c>
      <c r="M54" s="104" t="str">
        <f t="shared" si="16"/>
        <v>Scott</v>
      </c>
      <c r="N54" s="52">
        <f>Masapaug!N11</f>
        <v>0</v>
      </c>
      <c r="O54" s="104" t="str">
        <f t="shared" si="17"/>
        <v>Scott</v>
      </c>
      <c r="P54" s="52">
        <f>'CT River 2'!N11</f>
        <v>5.09</v>
      </c>
      <c r="Q54" s="53">
        <f t="shared" si="18"/>
        <v>24.78</v>
      </c>
      <c r="S54" s="104" t="str">
        <f t="shared" si="19"/>
        <v>Scott</v>
      </c>
      <c r="T54" s="53">
        <f t="shared" si="20"/>
        <v>24.78</v>
      </c>
    </row>
    <row r="55" spans="1:20" ht="10" customHeight="1" x14ac:dyDescent="0.25">
      <c r="A55" s="104" t="str">
        <f t="shared" si="10"/>
        <v>Steve D</v>
      </c>
      <c r="B55" s="52">
        <f>'CT River'!N12</f>
        <v>0</v>
      </c>
      <c r="C55" s="94" t="str">
        <f t="shared" si="11"/>
        <v>Steve D</v>
      </c>
      <c r="D55" s="52">
        <f>Lilly!N12</f>
        <v>10.75</v>
      </c>
      <c r="E55" s="104" t="str">
        <f t="shared" si="12"/>
        <v>Steve D</v>
      </c>
      <c r="F55" s="52">
        <f>Winchester!N12</f>
        <v>7.53</v>
      </c>
      <c r="G55" s="104" t="str">
        <f t="shared" si="13"/>
        <v>Steve D</v>
      </c>
      <c r="H55" s="52">
        <f>Candlewood!N12</f>
        <v>12.43</v>
      </c>
      <c r="I55" s="104" t="str">
        <f t="shared" si="14"/>
        <v>Steve D</v>
      </c>
      <c r="J55" s="52">
        <f>Pachaug!N12</f>
        <v>4.05</v>
      </c>
      <c r="K55" s="104" t="str">
        <f t="shared" si="15"/>
        <v>Steve D</v>
      </c>
      <c r="L55" s="52">
        <f>Beach!N12</f>
        <v>0</v>
      </c>
      <c r="M55" s="104" t="str">
        <f t="shared" si="16"/>
        <v>Steve D</v>
      </c>
      <c r="N55" s="52">
        <f>Masapaug!N12</f>
        <v>9.83</v>
      </c>
      <c r="O55" s="104" t="str">
        <f t="shared" si="17"/>
        <v>Steve D</v>
      </c>
      <c r="P55" s="52">
        <f>'CT River 2'!N12</f>
        <v>2.3199999999999998</v>
      </c>
      <c r="Q55" s="53">
        <f t="shared" si="18"/>
        <v>46.91</v>
      </c>
      <c r="S55" s="104" t="str">
        <f t="shared" si="19"/>
        <v>Steve D</v>
      </c>
      <c r="T55" s="53">
        <f t="shared" si="20"/>
        <v>46.91</v>
      </c>
    </row>
    <row r="56" spans="1:20" ht="10" customHeight="1" x14ac:dyDescent="0.25">
      <c r="A56" s="104" t="str">
        <f t="shared" si="10"/>
        <v>Steve S</v>
      </c>
      <c r="B56" s="52">
        <f>'CT River'!N13</f>
        <v>0</v>
      </c>
      <c r="C56" s="94" t="str">
        <f t="shared" si="11"/>
        <v>Steve S</v>
      </c>
      <c r="D56" s="52">
        <f>Lilly!N13</f>
        <v>0</v>
      </c>
      <c r="E56" s="104" t="str">
        <f t="shared" si="12"/>
        <v>Steve S</v>
      </c>
      <c r="F56" s="52">
        <f>Winchester!N13</f>
        <v>0</v>
      </c>
      <c r="G56" s="104" t="str">
        <f t="shared" si="13"/>
        <v>Steve S</v>
      </c>
      <c r="H56" s="52">
        <f>Candlewood!N13</f>
        <v>1.68</v>
      </c>
      <c r="I56" s="104" t="str">
        <f t="shared" si="14"/>
        <v>Steve S</v>
      </c>
      <c r="J56" s="52">
        <f>Pachaug!N13</f>
        <v>2.02</v>
      </c>
      <c r="K56" s="104" t="str">
        <f t="shared" si="15"/>
        <v>Steve S</v>
      </c>
      <c r="L56" s="52">
        <f>Beach!N13</f>
        <v>1.5</v>
      </c>
      <c r="M56" s="104" t="str">
        <f t="shared" si="16"/>
        <v>Steve S</v>
      </c>
      <c r="N56" s="52">
        <f>Masapaug!N13</f>
        <v>5.91</v>
      </c>
      <c r="O56" s="104" t="str">
        <f t="shared" si="17"/>
        <v>Steve S</v>
      </c>
      <c r="P56" s="52">
        <f>'CT River 2'!N13</f>
        <v>0.92</v>
      </c>
      <c r="Q56" s="53">
        <f t="shared" si="18"/>
        <v>12.03</v>
      </c>
      <c r="S56" s="104" t="str">
        <f t="shared" si="19"/>
        <v>Steve S</v>
      </c>
      <c r="T56" s="53">
        <f t="shared" si="20"/>
        <v>12.03</v>
      </c>
    </row>
    <row r="57" spans="1:20" ht="10" customHeight="1" x14ac:dyDescent="0.25">
      <c r="A57" s="104" t="str">
        <f t="shared" si="10"/>
        <v>Tom O</v>
      </c>
      <c r="B57" s="52">
        <f>'CT River'!N14</f>
        <v>0</v>
      </c>
      <c r="C57" s="94" t="str">
        <f t="shared" si="11"/>
        <v>Tom O</v>
      </c>
      <c r="D57" s="52">
        <f>Lilly!N14</f>
        <v>4.25</v>
      </c>
      <c r="E57" s="104" t="str">
        <f t="shared" si="12"/>
        <v>Tom O</v>
      </c>
      <c r="F57" s="52">
        <f>Winchester!N14</f>
        <v>5.64</v>
      </c>
      <c r="G57" s="104" t="str">
        <f t="shared" si="13"/>
        <v>Tom O</v>
      </c>
      <c r="H57" s="52">
        <f>Candlewood!N14</f>
        <v>5.45</v>
      </c>
      <c r="I57" s="104" t="str">
        <f t="shared" si="14"/>
        <v>Tom O</v>
      </c>
      <c r="J57" s="52">
        <f>Pachaug!N14</f>
        <v>0</v>
      </c>
      <c r="K57" s="104" t="str">
        <f t="shared" si="15"/>
        <v>Tom O</v>
      </c>
      <c r="L57" s="52">
        <f>Beach!N14</f>
        <v>1</v>
      </c>
      <c r="M57" s="104" t="str">
        <f t="shared" si="16"/>
        <v>Tom O</v>
      </c>
      <c r="N57" s="52">
        <f>Masapaug!N14</f>
        <v>0.73</v>
      </c>
      <c r="O57" s="104" t="str">
        <f t="shared" si="17"/>
        <v>Tom O</v>
      </c>
      <c r="P57" s="52">
        <f>'CT River 2'!N14</f>
        <v>0</v>
      </c>
      <c r="Q57" s="53">
        <f t="shared" si="18"/>
        <v>17.07</v>
      </c>
      <c r="S57" s="104" t="str">
        <f t="shared" si="19"/>
        <v>Tom O</v>
      </c>
      <c r="T57" s="53">
        <f t="shared" si="20"/>
        <v>17.07</v>
      </c>
    </row>
    <row r="58" spans="1:20" ht="10" customHeight="1" x14ac:dyDescent="0.25">
      <c r="A58" s="104" t="str">
        <f t="shared" si="10"/>
        <v>Ryan</v>
      </c>
      <c r="B58" s="52">
        <f>'CT River'!N15</f>
        <v>0</v>
      </c>
      <c r="C58" s="94" t="str">
        <f t="shared" si="11"/>
        <v>Ryan</v>
      </c>
      <c r="D58" s="52">
        <f>Lilly!N15</f>
        <v>13.25</v>
      </c>
      <c r="E58" s="104" t="str">
        <f t="shared" si="12"/>
        <v>Ryan</v>
      </c>
      <c r="F58" s="52">
        <f>Winchester!N15</f>
        <v>12.26</v>
      </c>
      <c r="G58" s="104" t="str">
        <f t="shared" si="13"/>
        <v>Ryan</v>
      </c>
      <c r="H58" s="52">
        <f>Candlewood!N15</f>
        <v>1.04</v>
      </c>
      <c r="I58" s="104" t="str">
        <f t="shared" si="14"/>
        <v>Ryan</v>
      </c>
      <c r="J58" s="52">
        <f>Pachaug!N15</f>
        <v>0</v>
      </c>
      <c r="K58" s="104" t="str">
        <f t="shared" si="15"/>
        <v>Ryan</v>
      </c>
      <c r="L58" s="52">
        <f>Beach!N15</f>
        <v>0</v>
      </c>
      <c r="M58" s="104" t="str">
        <f t="shared" si="16"/>
        <v>Ryan</v>
      </c>
      <c r="N58" s="52">
        <f>Masapaug!N15</f>
        <v>2.54</v>
      </c>
      <c r="O58" s="104" t="str">
        <f t="shared" si="17"/>
        <v>Ryan</v>
      </c>
      <c r="P58" s="52">
        <f>'CT River 2'!N15</f>
        <v>0</v>
      </c>
      <c r="Q58" s="53">
        <f t="shared" si="18"/>
        <v>29.089999999999996</v>
      </c>
      <c r="S58" s="104" t="str">
        <f t="shared" si="19"/>
        <v>Ryan</v>
      </c>
      <c r="T58" s="53">
        <f t="shared" si="20"/>
        <v>29.089999999999996</v>
      </c>
    </row>
    <row r="59" spans="1:20" ht="10" customHeight="1" x14ac:dyDescent="0.25">
      <c r="A59" s="104" t="str">
        <f t="shared" si="10"/>
        <v>Jim</v>
      </c>
      <c r="B59" s="52">
        <f>'CT River'!N16</f>
        <v>0</v>
      </c>
      <c r="C59" s="94" t="str">
        <f t="shared" si="11"/>
        <v>Jim</v>
      </c>
      <c r="D59" s="52">
        <f>Lilly!N16</f>
        <v>0</v>
      </c>
      <c r="E59" s="104" t="str">
        <f t="shared" si="12"/>
        <v>Jim</v>
      </c>
      <c r="F59" s="52">
        <f>Winchester!N16</f>
        <v>0.84</v>
      </c>
      <c r="G59" s="104" t="str">
        <f t="shared" si="13"/>
        <v>Jim</v>
      </c>
      <c r="H59" s="52">
        <f>Candlewood!N16</f>
        <v>0</v>
      </c>
      <c r="I59" s="104" t="str">
        <f t="shared" si="14"/>
        <v>Jim</v>
      </c>
      <c r="J59" s="52">
        <f>Pachaug!N16</f>
        <v>0</v>
      </c>
      <c r="K59" s="104" t="str">
        <f t="shared" si="15"/>
        <v>Jim</v>
      </c>
      <c r="L59" s="52">
        <f>Beach!N16</f>
        <v>0.76</v>
      </c>
      <c r="M59" s="104" t="str">
        <f t="shared" si="16"/>
        <v>Jim</v>
      </c>
      <c r="N59" s="52">
        <f>Masapaug!N16</f>
        <v>0</v>
      </c>
      <c r="O59" s="104" t="str">
        <f t="shared" si="17"/>
        <v>Jim</v>
      </c>
      <c r="P59" s="52">
        <f>'CT River 2'!N16</f>
        <v>1.87</v>
      </c>
      <c r="Q59" s="53">
        <f t="shared" si="18"/>
        <v>3.47</v>
      </c>
      <c r="S59" s="104" t="str">
        <f t="shared" si="19"/>
        <v>Jim</v>
      </c>
      <c r="T59" s="53">
        <f t="shared" si="20"/>
        <v>3.47</v>
      </c>
    </row>
    <row r="60" spans="1:20" ht="10" customHeight="1" x14ac:dyDescent="0.25">
      <c r="A60" s="104" t="str">
        <f t="shared" si="10"/>
        <v>Zack</v>
      </c>
      <c r="B60" s="52">
        <f>'CT River'!N17</f>
        <v>0</v>
      </c>
      <c r="C60" s="94" t="str">
        <f t="shared" si="11"/>
        <v>Zack</v>
      </c>
      <c r="D60" s="52">
        <f>Lilly!N17</f>
        <v>0</v>
      </c>
      <c r="E60" s="105" t="str">
        <f t="shared" si="12"/>
        <v>Zack</v>
      </c>
      <c r="F60" s="52">
        <f>Winchester!N17</f>
        <v>1.25</v>
      </c>
      <c r="G60" s="105" t="str">
        <f t="shared" si="13"/>
        <v>Zack</v>
      </c>
      <c r="H60" s="52">
        <f>Candlewood!N17</f>
        <v>0</v>
      </c>
      <c r="I60" s="105" t="str">
        <f t="shared" si="14"/>
        <v>Zack</v>
      </c>
      <c r="J60" s="52">
        <f>Pachaug!N17</f>
        <v>1.01</v>
      </c>
      <c r="K60" s="105" t="str">
        <f t="shared" si="15"/>
        <v>Zack</v>
      </c>
      <c r="L60" s="52">
        <f>Beach!N17</f>
        <v>0.82</v>
      </c>
      <c r="M60" s="105" t="str">
        <f t="shared" si="16"/>
        <v>Zack</v>
      </c>
      <c r="N60" s="52">
        <f>Masapaug!N17</f>
        <v>1.54</v>
      </c>
      <c r="O60" s="105" t="str">
        <f t="shared" si="17"/>
        <v>Zack</v>
      </c>
      <c r="P60" s="52">
        <f>'CT River 2'!N17</f>
        <v>0</v>
      </c>
      <c r="Q60" s="53">
        <f t="shared" si="18"/>
        <v>4.6199999999999992</v>
      </c>
      <c r="S60" s="104" t="str">
        <f t="shared" si="19"/>
        <v>Zack</v>
      </c>
      <c r="T60" s="53">
        <f t="shared" si="20"/>
        <v>4.6199999999999992</v>
      </c>
    </row>
    <row r="61" spans="1:20" ht="10" customHeight="1" x14ac:dyDescent="0.25">
      <c r="A61" s="104" t="str">
        <f t="shared" si="10"/>
        <v>Mike</v>
      </c>
      <c r="B61" s="52">
        <f>'CT River'!N18</f>
        <v>0</v>
      </c>
      <c r="C61" s="94" t="str">
        <f t="shared" si="11"/>
        <v>Mike</v>
      </c>
      <c r="D61" s="52">
        <f>Lilly!N18</f>
        <v>1.93</v>
      </c>
      <c r="E61" s="104" t="str">
        <f t="shared" si="12"/>
        <v>Mike</v>
      </c>
      <c r="F61" s="52">
        <f>Winchester!N18</f>
        <v>0</v>
      </c>
      <c r="G61" s="104" t="str">
        <f t="shared" si="13"/>
        <v>Mike</v>
      </c>
      <c r="H61" s="52">
        <f>Candlewood!N18</f>
        <v>0</v>
      </c>
      <c r="I61" s="104" t="str">
        <f t="shared" si="14"/>
        <v>Mike</v>
      </c>
      <c r="J61" s="52">
        <f>Pachaug!N18</f>
        <v>2.0699999999999998</v>
      </c>
      <c r="K61" s="104" t="str">
        <f t="shared" si="15"/>
        <v>Mike</v>
      </c>
      <c r="L61" s="52">
        <f>Beach!N18</f>
        <v>0</v>
      </c>
      <c r="M61" s="104" t="str">
        <f t="shared" si="16"/>
        <v>Mike</v>
      </c>
      <c r="N61" s="52">
        <f>Masapaug!N18</f>
        <v>0</v>
      </c>
      <c r="O61" s="104" t="str">
        <f t="shared" si="17"/>
        <v>Mike</v>
      </c>
      <c r="P61" s="52">
        <f>'CT River 2'!N18</f>
        <v>0</v>
      </c>
      <c r="Q61" s="53">
        <f t="shared" si="18"/>
        <v>4</v>
      </c>
      <c r="S61" s="104" t="str">
        <f t="shared" si="19"/>
        <v>Mike</v>
      </c>
      <c r="T61" s="53">
        <f t="shared" si="20"/>
        <v>4</v>
      </c>
    </row>
    <row r="62" spans="1:20" ht="10" customHeight="1" x14ac:dyDescent="0.25">
      <c r="A62" s="104" t="str">
        <f t="shared" si="10"/>
        <v>Pete</v>
      </c>
      <c r="B62" s="52">
        <f>'CT River'!N19</f>
        <v>0</v>
      </c>
      <c r="C62" s="94" t="str">
        <f t="shared" si="11"/>
        <v>Pete</v>
      </c>
      <c r="D62" s="52">
        <f>Lilly!N19</f>
        <v>7.25</v>
      </c>
      <c r="E62" s="104" t="str">
        <f t="shared" si="12"/>
        <v>Pete</v>
      </c>
      <c r="F62" s="52">
        <f>Winchester!N19</f>
        <v>1.66</v>
      </c>
      <c r="G62" s="104" t="str">
        <f t="shared" si="13"/>
        <v>Pete</v>
      </c>
      <c r="H62" s="52">
        <f>Candlewood!N19</f>
        <v>0</v>
      </c>
      <c r="I62" s="104" t="str">
        <f t="shared" si="14"/>
        <v>Pete</v>
      </c>
      <c r="J62" s="52">
        <f>Pachaug!N19</f>
        <v>2.12</v>
      </c>
      <c r="K62" s="104" t="str">
        <f t="shared" si="15"/>
        <v>Pete</v>
      </c>
      <c r="L62" s="52">
        <f>Beach!N19</f>
        <v>1.06</v>
      </c>
      <c r="M62" s="104" t="str">
        <f t="shared" si="16"/>
        <v>Pete</v>
      </c>
      <c r="N62" s="52">
        <f>Masapaug!N19</f>
        <v>0</v>
      </c>
      <c r="O62" s="104" t="str">
        <f t="shared" si="17"/>
        <v>Pete</v>
      </c>
      <c r="P62" s="52">
        <f>'CT River 2'!N19</f>
        <v>1.81</v>
      </c>
      <c r="Q62" s="53">
        <f t="shared" si="18"/>
        <v>13.900000000000002</v>
      </c>
      <c r="S62" s="104" t="str">
        <f t="shared" si="19"/>
        <v>Pete</v>
      </c>
      <c r="T62" s="53">
        <f t="shared" si="20"/>
        <v>13.900000000000002</v>
      </c>
    </row>
    <row r="63" spans="1:20" ht="10" customHeight="1" x14ac:dyDescent="0.25">
      <c r="A63" s="104" t="str">
        <f t="shared" si="10"/>
        <v>John</v>
      </c>
      <c r="B63" s="52">
        <f>'CT River'!N20</f>
        <v>0</v>
      </c>
      <c r="C63" s="94" t="str">
        <f t="shared" si="11"/>
        <v>John</v>
      </c>
      <c r="D63" s="52">
        <f>Lilly!N20</f>
        <v>0.75</v>
      </c>
      <c r="E63" s="104" t="str">
        <f t="shared" si="12"/>
        <v>John</v>
      </c>
      <c r="F63" s="52">
        <f>Winchester!N20</f>
        <v>2.5</v>
      </c>
      <c r="G63" s="104" t="str">
        <f t="shared" si="13"/>
        <v>John</v>
      </c>
      <c r="H63" s="52">
        <f>Candlewood!N20</f>
        <v>4.41</v>
      </c>
      <c r="I63" s="104" t="str">
        <f t="shared" si="14"/>
        <v>John</v>
      </c>
      <c r="J63" s="52">
        <f>Pachaug!N20</f>
        <v>1.01</v>
      </c>
      <c r="K63" s="104" t="str">
        <f t="shared" si="15"/>
        <v>John</v>
      </c>
      <c r="L63" s="52">
        <f>Beach!N20</f>
        <v>0.76</v>
      </c>
      <c r="M63" s="104" t="str">
        <f t="shared" si="16"/>
        <v>John</v>
      </c>
      <c r="N63" s="52">
        <f>Masapaug!N20</f>
        <v>1.98</v>
      </c>
      <c r="O63" s="104" t="str">
        <f t="shared" si="17"/>
        <v>John</v>
      </c>
      <c r="P63" s="52">
        <f>'CT River 2'!N20</f>
        <v>2.57</v>
      </c>
      <c r="Q63" s="53">
        <f t="shared" si="18"/>
        <v>13.98</v>
      </c>
      <c r="S63" s="104" t="str">
        <f t="shared" si="19"/>
        <v>John</v>
      </c>
      <c r="T63" s="53">
        <f t="shared" si="20"/>
        <v>13.98</v>
      </c>
    </row>
    <row r="64" spans="1:20" ht="10" customHeight="1" x14ac:dyDescent="0.25">
      <c r="A64" s="104" t="str">
        <f t="shared" si="10"/>
        <v>Rick M</v>
      </c>
      <c r="B64" s="52">
        <f>'CT River'!N21</f>
        <v>0</v>
      </c>
      <c r="C64" s="94" t="str">
        <f t="shared" si="11"/>
        <v>Rick M</v>
      </c>
      <c r="D64" s="52">
        <f>Lilly!N21</f>
        <v>2.56</v>
      </c>
      <c r="E64" s="105" t="str">
        <f t="shared" si="12"/>
        <v>Rick M</v>
      </c>
      <c r="F64" s="52">
        <f>Winchester!N21</f>
        <v>0</v>
      </c>
      <c r="G64" s="105" t="str">
        <f t="shared" si="13"/>
        <v>Rick M</v>
      </c>
      <c r="H64" s="52">
        <f>Candlewood!N21</f>
        <v>0</v>
      </c>
      <c r="I64" s="105" t="str">
        <f t="shared" si="14"/>
        <v>Rick M</v>
      </c>
      <c r="J64" s="52">
        <f>Pachaug!N21</f>
        <v>0</v>
      </c>
      <c r="K64" s="105" t="str">
        <f t="shared" si="15"/>
        <v>Rick M</v>
      </c>
      <c r="L64" s="52">
        <f>Beach!N21</f>
        <v>0</v>
      </c>
      <c r="M64" s="105" t="str">
        <f t="shared" si="16"/>
        <v>Rick M</v>
      </c>
      <c r="N64" s="52">
        <f>Masapaug!N21</f>
        <v>0</v>
      </c>
      <c r="O64" s="105" t="str">
        <f t="shared" si="17"/>
        <v>Rick M</v>
      </c>
      <c r="P64" s="52">
        <f>'CT River 2'!N21</f>
        <v>0</v>
      </c>
      <c r="Q64" s="53">
        <f t="shared" si="18"/>
        <v>2.56</v>
      </c>
      <c r="S64" s="104" t="str">
        <f t="shared" si="19"/>
        <v>Rick M</v>
      </c>
      <c r="T64" s="53">
        <f t="shared" si="20"/>
        <v>2.56</v>
      </c>
    </row>
    <row r="65" spans="1:26" ht="10" customHeight="1" x14ac:dyDescent="0.25">
      <c r="A65" s="104" t="str">
        <f t="shared" si="10"/>
        <v>Oz</v>
      </c>
      <c r="B65" s="52">
        <f>'CT River'!N22</f>
        <v>0</v>
      </c>
      <c r="C65" s="94" t="str">
        <f t="shared" si="11"/>
        <v>Oz</v>
      </c>
      <c r="D65" s="52">
        <f>Lilly!N22</f>
        <v>0.93</v>
      </c>
      <c r="E65" s="104" t="str">
        <f t="shared" si="12"/>
        <v>Oz</v>
      </c>
      <c r="F65" s="52">
        <f>Winchester!N22</f>
        <v>0</v>
      </c>
      <c r="G65" s="104" t="str">
        <f t="shared" si="13"/>
        <v>Oz</v>
      </c>
      <c r="H65" s="52">
        <f>Candlewood!N22</f>
        <v>12.08</v>
      </c>
      <c r="I65" s="104" t="str">
        <f t="shared" si="14"/>
        <v>Oz</v>
      </c>
      <c r="J65" s="52">
        <f>Pachaug!N22</f>
        <v>1.1299999999999999</v>
      </c>
      <c r="K65" s="104" t="str">
        <f t="shared" si="15"/>
        <v>Oz</v>
      </c>
      <c r="L65" s="52">
        <f>Beach!N22</f>
        <v>0</v>
      </c>
      <c r="M65" s="104" t="str">
        <f t="shared" si="16"/>
        <v>Oz</v>
      </c>
      <c r="N65" s="52">
        <f>Masapaug!N22</f>
        <v>0</v>
      </c>
      <c r="O65" s="104" t="str">
        <f t="shared" si="17"/>
        <v>Oz</v>
      </c>
      <c r="P65" s="52">
        <f>'CT River 2'!N22</f>
        <v>0</v>
      </c>
      <c r="Q65" s="53">
        <f t="shared" si="18"/>
        <v>14.14</v>
      </c>
      <c r="S65" s="104" t="str">
        <f t="shared" si="19"/>
        <v>Oz</v>
      </c>
      <c r="T65" s="53">
        <f t="shared" si="20"/>
        <v>14.14</v>
      </c>
    </row>
    <row r="66" spans="1:26" ht="10" customHeight="1" x14ac:dyDescent="0.25">
      <c r="A66" s="104" t="str">
        <f t="shared" ref="A66:A68" si="21">P34</f>
        <v>Rich T</v>
      </c>
      <c r="B66" s="52">
        <f>'CT River'!N23</f>
        <v>0</v>
      </c>
      <c r="C66" s="94" t="str">
        <f t="shared" ref="C66:C67" si="22">P34</f>
        <v>Rich T</v>
      </c>
      <c r="D66" s="52">
        <f>Lilly!N23</f>
        <v>6.06</v>
      </c>
      <c r="E66" s="104" t="str">
        <f t="shared" ref="E66:E67" si="23">P34</f>
        <v>Rich T</v>
      </c>
      <c r="F66" s="52">
        <f>Winchester!N23</f>
        <v>1.82</v>
      </c>
      <c r="G66" s="104" t="str">
        <f t="shared" ref="G66:G67" si="24">P34</f>
        <v>Rich T</v>
      </c>
      <c r="H66" s="52">
        <f>Candlewood!N23</f>
        <v>3.33</v>
      </c>
      <c r="I66" s="104" t="str">
        <f t="shared" ref="I66:I67" si="25">P34</f>
        <v>Rich T</v>
      </c>
      <c r="J66" s="52">
        <f>Pachaug!N23</f>
        <v>1.1000000000000001</v>
      </c>
      <c r="K66" s="104" t="str">
        <f t="shared" ref="K66:K67" si="26">P34</f>
        <v>Rich T</v>
      </c>
      <c r="L66" s="52">
        <f>Beach!N23</f>
        <v>4.57</v>
      </c>
      <c r="M66" s="104" t="str">
        <f t="shared" ref="M66:M67" si="27">P34</f>
        <v>Rich T</v>
      </c>
      <c r="N66" s="52">
        <f>Masapaug!N23</f>
        <v>0</v>
      </c>
      <c r="O66" s="104" t="str">
        <f t="shared" ref="O66:O67" si="28">P34</f>
        <v>Rich T</v>
      </c>
      <c r="P66" s="52">
        <f>'CT River 2'!N23</f>
        <v>4.7</v>
      </c>
      <c r="Q66" s="53">
        <f t="shared" si="18"/>
        <v>21.580000000000002</v>
      </c>
      <c r="S66" s="104" t="str">
        <f t="shared" ref="S66:S72" si="29">P34</f>
        <v>Rich T</v>
      </c>
      <c r="T66" s="53">
        <f t="shared" si="20"/>
        <v>21.580000000000002</v>
      </c>
    </row>
    <row r="67" spans="1:26" ht="10" customHeight="1" x14ac:dyDescent="0.25">
      <c r="A67" s="104" t="str">
        <f t="shared" si="21"/>
        <v>Rich K</v>
      </c>
      <c r="B67" s="52">
        <f>'CT River'!N24</f>
        <v>0</v>
      </c>
      <c r="C67" s="94" t="str">
        <f t="shared" si="22"/>
        <v>Rich K</v>
      </c>
      <c r="D67" s="52">
        <f>Lilly!N24</f>
        <v>1</v>
      </c>
      <c r="E67" s="104" t="str">
        <f t="shared" si="23"/>
        <v>Rich K</v>
      </c>
      <c r="F67" s="52">
        <f>Winchester!N24</f>
        <v>0</v>
      </c>
      <c r="G67" s="104" t="str">
        <f t="shared" si="24"/>
        <v>Rich K</v>
      </c>
      <c r="H67" s="52">
        <f>Candlewood!N24</f>
        <v>3.62</v>
      </c>
      <c r="I67" s="104" t="str">
        <f t="shared" si="25"/>
        <v>Rich K</v>
      </c>
      <c r="J67" s="52">
        <f>Pachaug!N24</f>
        <v>0</v>
      </c>
      <c r="K67" s="104" t="str">
        <f t="shared" si="26"/>
        <v>Rich K</v>
      </c>
      <c r="L67" s="52">
        <f>Beach!N24</f>
        <v>2.19</v>
      </c>
      <c r="M67" s="104" t="str">
        <f t="shared" si="27"/>
        <v>Rich K</v>
      </c>
      <c r="N67" s="52">
        <f>Masapaug!N24</f>
        <v>0</v>
      </c>
      <c r="O67" s="104" t="str">
        <f t="shared" si="28"/>
        <v>Rich K</v>
      </c>
      <c r="P67" s="52">
        <f>'CT River 2'!N24</f>
        <v>0</v>
      </c>
      <c r="Q67" s="53">
        <f t="shared" si="18"/>
        <v>6.8100000000000005</v>
      </c>
      <c r="S67" s="104" t="str">
        <f t="shared" si="29"/>
        <v>Rich K</v>
      </c>
      <c r="T67" s="53">
        <f t="shared" si="20"/>
        <v>6.8100000000000005</v>
      </c>
    </row>
    <row r="68" spans="1:26" ht="10" customHeight="1" x14ac:dyDescent="0.25">
      <c r="A68" s="104" t="str">
        <f t="shared" si="21"/>
        <v>Eli</v>
      </c>
      <c r="B68" s="52">
        <f>'CT River'!N25</f>
        <v>0</v>
      </c>
      <c r="C68" s="118" t="str">
        <f>P36</f>
        <v>Eli</v>
      </c>
      <c r="D68" s="52">
        <f>Lilly!N25</f>
        <v>3.12</v>
      </c>
      <c r="E68" s="121" t="str">
        <f>P36</f>
        <v>Eli</v>
      </c>
      <c r="F68" s="52">
        <f>Winchester!N25</f>
        <v>1.87</v>
      </c>
      <c r="G68" s="121" t="str">
        <f>P36</f>
        <v>Eli</v>
      </c>
      <c r="H68" s="52">
        <f>Candlewood!N25</f>
        <v>8.42</v>
      </c>
      <c r="I68" s="121" t="str">
        <f>P36</f>
        <v>Eli</v>
      </c>
      <c r="J68" s="52">
        <f>Pachaug!N25</f>
        <v>2.09</v>
      </c>
      <c r="K68" s="121" t="str">
        <f>P36</f>
        <v>Eli</v>
      </c>
      <c r="L68" s="52">
        <f>Beach!N25</f>
        <v>1.19</v>
      </c>
      <c r="M68" s="121" t="str">
        <f>P36</f>
        <v>Eli</v>
      </c>
      <c r="N68" s="52">
        <f>Masapaug!N25</f>
        <v>2.56</v>
      </c>
      <c r="O68" s="121" t="str">
        <f>P36</f>
        <v>Eli</v>
      </c>
      <c r="P68" s="52">
        <f>'CT River 2'!N25</f>
        <v>0</v>
      </c>
      <c r="Q68" s="53">
        <f t="shared" si="18"/>
        <v>19.25</v>
      </c>
      <c r="S68" s="104" t="str">
        <f t="shared" si="29"/>
        <v>Eli</v>
      </c>
      <c r="T68" s="53">
        <f t="shared" si="20"/>
        <v>19.25</v>
      </c>
    </row>
    <row r="69" spans="1:26" ht="10" customHeight="1" x14ac:dyDescent="0.25">
      <c r="A69" s="121" t="s">
        <v>37</v>
      </c>
      <c r="B69" s="52">
        <f>'CT River'!N26</f>
        <v>0</v>
      </c>
      <c r="C69" s="94" t="s">
        <v>37</v>
      </c>
      <c r="D69" s="52">
        <f>Lilly!N26</f>
        <v>0</v>
      </c>
      <c r="E69" s="105" t="s">
        <v>37</v>
      </c>
      <c r="F69" s="52">
        <f>Winchester!N26</f>
        <v>0</v>
      </c>
      <c r="G69" s="105" t="s">
        <v>37</v>
      </c>
      <c r="H69" s="52">
        <f>Candlewood!N26</f>
        <v>0</v>
      </c>
      <c r="I69" s="105" t="s">
        <v>37</v>
      </c>
      <c r="J69" s="52">
        <f>Pachaug!N26</f>
        <v>0</v>
      </c>
      <c r="K69" s="105" t="s">
        <v>37</v>
      </c>
      <c r="L69" s="52">
        <f>Beach!N26</f>
        <v>0</v>
      </c>
      <c r="M69" s="105" t="s">
        <v>37</v>
      </c>
      <c r="N69" s="52">
        <f>Masapaug!N26</f>
        <v>0</v>
      </c>
      <c r="O69" s="105" t="s">
        <v>37</v>
      </c>
      <c r="P69" s="52">
        <f>'CT River 2'!N26</f>
        <v>0</v>
      </c>
      <c r="Q69" s="53">
        <f t="shared" si="18"/>
        <v>0</v>
      </c>
      <c r="S69" s="104" t="str">
        <f t="shared" si="29"/>
        <v>X</v>
      </c>
      <c r="T69" s="53">
        <f t="shared" si="20"/>
        <v>0</v>
      </c>
    </row>
    <row r="70" spans="1:26" ht="10" customHeight="1" x14ac:dyDescent="0.25">
      <c r="A70" s="104" t="s">
        <v>37</v>
      </c>
      <c r="B70" s="52">
        <f>'CT River'!N27</f>
        <v>0</v>
      </c>
      <c r="C70" s="94" t="s">
        <v>37</v>
      </c>
      <c r="D70" s="52">
        <f>Lilly!N27</f>
        <v>0</v>
      </c>
      <c r="E70" s="105" t="s">
        <v>37</v>
      </c>
      <c r="F70" s="52">
        <f>Winchester!N27</f>
        <v>0</v>
      </c>
      <c r="G70" s="105" t="s">
        <v>37</v>
      </c>
      <c r="H70" s="52">
        <f>Candlewood!N27</f>
        <v>0</v>
      </c>
      <c r="I70" s="105" t="s">
        <v>37</v>
      </c>
      <c r="J70" s="52">
        <f>Pachaug!N27</f>
        <v>0</v>
      </c>
      <c r="K70" s="105" t="s">
        <v>37</v>
      </c>
      <c r="L70" s="52">
        <f>Beach!N27</f>
        <v>0</v>
      </c>
      <c r="M70" s="105" t="s">
        <v>37</v>
      </c>
      <c r="N70" s="52">
        <f>Masapaug!N27</f>
        <v>0</v>
      </c>
      <c r="O70" s="105" t="s">
        <v>37</v>
      </c>
      <c r="P70" s="52">
        <f>'CT River 2'!N27</f>
        <v>0</v>
      </c>
      <c r="Q70" s="53">
        <f t="shared" si="18"/>
        <v>0</v>
      </c>
      <c r="S70" s="104" t="str">
        <f t="shared" si="29"/>
        <v>X</v>
      </c>
      <c r="T70" s="53">
        <f t="shared" si="20"/>
        <v>0</v>
      </c>
    </row>
    <row r="71" spans="1:26" ht="10" customHeight="1" x14ac:dyDescent="0.25">
      <c r="A71" s="104" t="s">
        <v>37</v>
      </c>
      <c r="B71" s="52">
        <f>'CT River'!N28</f>
        <v>0</v>
      </c>
      <c r="C71" s="43" t="s">
        <v>37</v>
      </c>
      <c r="D71" s="52">
        <f>Lilly!N28</f>
        <v>0</v>
      </c>
      <c r="E71" s="105" t="s">
        <v>37</v>
      </c>
      <c r="F71" s="52">
        <f>Winchester!N28</f>
        <v>0</v>
      </c>
      <c r="G71" s="105" t="s">
        <v>37</v>
      </c>
      <c r="H71" s="52">
        <f>Candlewood!N28</f>
        <v>0</v>
      </c>
      <c r="I71" s="105" t="s">
        <v>37</v>
      </c>
      <c r="J71" s="52">
        <f>Pachaug!N28</f>
        <v>0</v>
      </c>
      <c r="K71" s="105" t="s">
        <v>37</v>
      </c>
      <c r="L71" s="52">
        <f>Beach!N28</f>
        <v>0</v>
      </c>
      <c r="M71" s="105" t="s">
        <v>37</v>
      </c>
      <c r="N71" s="52">
        <f>Masapaug!N28</f>
        <v>0</v>
      </c>
      <c r="O71" s="105" t="s">
        <v>37</v>
      </c>
      <c r="P71" s="52">
        <f>'CT River 2'!N28</f>
        <v>0</v>
      </c>
      <c r="Q71" s="53">
        <f t="shared" si="18"/>
        <v>0</v>
      </c>
      <c r="S71" s="104" t="str">
        <f t="shared" si="29"/>
        <v>X</v>
      </c>
      <c r="T71" s="53">
        <f t="shared" si="20"/>
        <v>0</v>
      </c>
    </row>
    <row r="72" spans="1:26" ht="10" customHeight="1" x14ac:dyDescent="0.25">
      <c r="A72" s="104" t="s">
        <v>37</v>
      </c>
      <c r="B72" s="52">
        <f>'CT River'!N29</f>
        <v>0</v>
      </c>
      <c r="C72" s="43" t="s">
        <v>37</v>
      </c>
      <c r="D72" s="52">
        <f>Lilly!N29</f>
        <v>0</v>
      </c>
      <c r="E72" s="105" t="s">
        <v>37</v>
      </c>
      <c r="F72" s="52">
        <f>Winchester!N29</f>
        <v>0</v>
      </c>
      <c r="G72" s="105" t="s">
        <v>37</v>
      </c>
      <c r="H72" s="52">
        <f>Candlewood!N29</f>
        <v>0</v>
      </c>
      <c r="I72" s="105" t="s">
        <v>37</v>
      </c>
      <c r="J72" s="52">
        <f>Pachaug!N29</f>
        <v>0</v>
      </c>
      <c r="K72" s="105" t="s">
        <v>37</v>
      </c>
      <c r="L72" s="52">
        <f>Beach!N29</f>
        <v>0</v>
      </c>
      <c r="M72" s="43" t="s">
        <v>37</v>
      </c>
      <c r="N72" s="52">
        <f>Masapaug!N29</f>
        <v>0</v>
      </c>
      <c r="O72" s="105" t="s">
        <v>37</v>
      </c>
      <c r="P72" s="52">
        <f>'CT River 2'!N29</f>
        <v>0</v>
      </c>
      <c r="Q72" s="53">
        <f t="shared" si="18"/>
        <v>0</v>
      </c>
      <c r="S72" s="104">
        <f t="shared" si="29"/>
        <v>0</v>
      </c>
      <c r="T72" s="53">
        <f t="shared" si="20"/>
        <v>0</v>
      </c>
    </row>
    <row r="74" spans="1:26" ht="9.75" customHeight="1" x14ac:dyDescent="0.25">
      <c r="A74" s="162" t="s">
        <v>22</v>
      </c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4"/>
    </row>
    <row r="75" spans="1:26" ht="10" customHeight="1" x14ac:dyDescent="0.2">
      <c r="A75" s="165" t="str">
        <f>A45</f>
        <v>CT River</v>
      </c>
      <c r="B75" s="169"/>
      <c r="C75" s="166"/>
      <c r="D75" s="160" t="str">
        <f>C45</f>
        <v>Lilly</v>
      </c>
      <c r="E75" s="170"/>
      <c r="F75" s="161"/>
      <c r="G75" s="165" t="str">
        <f>E45</f>
        <v>Winchester</v>
      </c>
      <c r="H75" s="169"/>
      <c r="I75" s="166"/>
      <c r="J75" s="160" t="str">
        <f>G45</f>
        <v>candlewood</v>
      </c>
      <c r="K75" s="170"/>
      <c r="L75" s="161"/>
      <c r="M75" s="165" t="str">
        <f>I45</f>
        <v>Pachaug</v>
      </c>
      <c r="N75" s="169"/>
      <c r="O75" s="166"/>
      <c r="P75" s="160" t="str">
        <f>K45</f>
        <v>Beach</v>
      </c>
      <c r="Q75" s="170"/>
      <c r="R75" s="161"/>
      <c r="S75" s="165" t="str">
        <f>M45</f>
        <v>Masapaug</v>
      </c>
      <c r="T75" s="169"/>
      <c r="U75" s="166"/>
      <c r="V75" s="160" t="str">
        <f>O45</f>
        <v>CT River 2</v>
      </c>
      <c r="W75" s="170"/>
      <c r="X75" s="161"/>
      <c r="Y75" s="29"/>
      <c r="Z75" s="29"/>
    </row>
    <row r="76" spans="1:26" ht="10" customHeight="1" x14ac:dyDescent="0.2">
      <c r="A76" s="51" t="s">
        <v>0</v>
      </c>
      <c r="B76" s="51" t="s">
        <v>6</v>
      </c>
      <c r="C76" s="51" t="s">
        <v>19</v>
      </c>
      <c r="D76" s="39" t="s">
        <v>0</v>
      </c>
      <c r="E76" s="39" t="s">
        <v>6</v>
      </c>
      <c r="F76" s="39" t="s">
        <v>19</v>
      </c>
      <c r="G76" s="51" t="s">
        <v>0</v>
      </c>
      <c r="H76" s="51" t="s">
        <v>6</v>
      </c>
      <c r="I76" s="51" t="s">
        <v>19</v>
      </c>
      <c r="J76" s="39" t="s">
        <v>0</v>
      </c>
      <c r="K76" s="39" t="s">
        <v>6</v>
      </c>
      <c r="L76" s="39" t="s">
        <v>19</v>
      </c>
      <c r="M76" s="51" t="s">
        <v>0</v>
      </c>
      <c r="N76" s="51" t="s">
        <v>6</v>
      </c>
      <c r="O76" s="51" t="s">
        <v>19</v>
      </c>
      <c r="P76" s="39" t="s">
        <v>0</v>
      </c>
      <c r="Q76" s="39" t="s">
        <v>6</v>
      </c>
      <c r="R76" s="39" t="s">
        <v>19</v>
      </c>
      <c r="S76" s="51" t="s">
        <v>0</v>
      </c>
      <c r="T76" s="51" t="s">
        <v>6</v>
      </c>
      <c r="U76" s="51" t="s">
        <v>19</v>
      </c>
      <c r="V76" s="39" t="s">
        <v>0</v>
      </c>
      <c r="W76" s="39" t="s">
        <v>6</v>
      </c>
      <c r="X76" s="39" t="s">
        <v>19</v>
      </c>
      <c r="Y76" s="29"/>
      <c r="Z76" s="29"/>
    </row>
    <row r="77" spans="1:26" ht="10" customHeight="1" x14ac:dyDescent="0.25">
      <c r="A77" s="104" t="str">
        <f>'CT River'!D4</f>
        <v>Armand</v>
      </c>
      <c r="B77" s="52">
        <f>'CT River'!J4</f>
        <v>0</v>
      </c>
      <c r="C77" s="45" t="str">
        <f>'CT River'!K4</f>
        <v xml:space="preserve"> </v>
      </c>
      <c r="D77" s="104" t="str">
        <f>Lilly!D4</f>
        <v>Armand</v>
      </c>
      <c r="E77" s="52">
        <f>Lilly!J4</f>
        <v>0</v>
      </c>
      <c r="F77" s="45">
        <f>Lilly!K4</f>
        <v>0</v>
      </c>
      <c r="G77" s="106" t="str">
        <f>Winchester!D4</f>
        <v>Armand</v>
      </c>
      <c r="H77" s="52">
        <f>Winchester!J4</f>
        <v>0</v>
      </c>
      <c r="I77" s="45">
        <f>Winchester!K4</f>
        <v>0</v>
      </c>
      <c r="J77" s="105" t="str">
        <f>Candlewood!D5</f>
        <v>Dean</v>
      </c>
      <c r="K77" s="52">
        <f>Candlewood!J5</f>
        <v>0</v>
      </c>
      <c r="L77" s="45">
        <f>Candlewood!K5</f>
        <v>0</v>
      </c>
      <c r="M77" s="105" t="str">
        <f>Pachaug!D5</f>
        <v>Dean</v>
      </c>
      <c r="N77" s="52">
        <f>Pachaug!J5</f>
        <v>0</v>
      </c>
      <c r="O77" s="45">
        <f>Pachaug!K5</f>
        <v>0</v>
      </c>
      <c r="P77" s="104" t="str">
        <f>Beach!D4</f>
        <v>Armand</v>
      </c>
      <c r="Q77" s="52">
        <f>Beach!J21</f>
        <v>0</v>
      </c>
      <c r="R77" s="45">
        <f>Beach!K21</f>
        <v>0</v>
      </c>
      <c r="S77" s="104" t="str">
        <f>Masapaug!D4</f>
        <v>Armand</v>
      </c>
      <c r="T77" s="52">
        <f>Masapaug!J7</f>
        <v>0</v>
      </c>
      <c r="U77" s="45">
        <f>Masapaug!K7</f>
        <v>0</v>
      </c>
      <c r="V77" s="106" t="str">
        <f>'CT River 2'!D4</f>
        <v>Armand</v>
      </c>
      <c r="W77" s="52">
        <f>'CT River 2'!J4</f>
        <v>0</v>
      </c>
      <c r="X77" s="45">
        <f>'CT River 2'!K4</f>
        <v>0</v>
      </c>
    </row>
    <row r="78" spans="1:26" ht="10" customHeight="1" x14ac:dyDescent="0.25">
      <c r="A78" s="104" t="str">
        <f>'CT River'!D5</f>
        <v>Dean</v>
      </c>
      <c r="B78" s="52">
        <f>'CT River'!J5</f>
        <v>0</v>
      </c>
      <c r="C78" s="45" t="str">
        <f>'CT River'!K5</f>
        <v xml:space="preserve"> </v>
      </c>
      <c r="D78" s="104" t="str">
        <f>Lilly!D5</f>
        <v>Dean</v>
      </c>
      <c r="E78" s="52">
        <f>Lilly!J5</f>
        <v>0</v>
      </c>
      <c r="F78" s="45">
        <f>Lilly!K5</f>
        <v>0</v>
      </c>
      <c r="G78" s="105" t="str">
        <f>Winchester!D5</f>
        <v>Dean</v>
      </c>
      <c r="H78" s="52">
        <f>Winchester!J5</f>
        <v>0</v>
      </c>
      <c r="I78" s="45">
        <f>Winchester!K5</f>
        <v>0</v>
      </c>
      <c r="J78" s="121" t="str">
        <f>Candlewood!D25</f>
        <v>Eli</v>
      </c>
      <c r="K78" s="52">
        <f>Candlewood!J25</f>
        <v>0</v>
      </c>
      <c r="L78" s="45">
        <f>Candlewood!K25</f>
        <v>0</v>
      </c>
      <c r="M78" s="104" t="str">
        <f>Pachaug!D25</f>
        <v>Eli</v>
      </c>
      <c r="N78" s="52">
        <f>Pachaug!J25</f>
        <v>0</v>
      </c>
      <c r="O78" s="45">
        <f>Pachaug!K25</f>
        <v>0</v>
      </c>
      <c r="P78" s="107" t="str">
        <f>Beach!D5</f>
        <v>Dean</v>
      </c>
      <c r="Q78" s="52">
        <f>Beach!J4</f>
        <v>0</v>
      </c>
      <c r="R78" s="45">
        <f>Beach!K4</f>
        <v>0</v>
      </c>
      <c r="S78" s="104" t="str">
        <f>Masapaug!D5</f>
        <v>Dean</v>
      </c>
      <c r="T78" s="52">
        <f>Masapaug!J9</f>
        <v>0</v>
      </c>
      <c r="U78" s="45">
        <f>Masapaug!K9</f>
        <v>0</v>
      </c>
      <c r="V78" s="104" t="str">
        <f>'CT River 2'!D5</f>
        <v>Dean</v>
      </c>
      <c r="W78" s="52">
        <f>'CT River 2'!J5</f>
        <v>0</v>
      </c>
      <c r="X78" s="45">
        <f>'CT River 2'!K5</f>
        <v>0</v>
      </c>
    </row>
    <row r="79" spans="1:26" ht="10" customHeight="1" x14ac:dyDescent="0.25">
      <c r="A79" s="104" t="str">
        <f>'CT River'!D25</f>
        <v>Eli</v>
      </c>
      <c r="B79" s="52">
        <f>'CT River'!J25</f>
        <v>0</v>
      </c>
      <c r="C79" s="45">
        <f>'CT River'!K25</f>
        <v>0</v>
      </c>
      <c r="D79" s="121" t="str">
        <f>Lilly!D25</f>
        <v>Eli</v>
      </c>
      <c r="E79" s="52">
        <f>Lilly!J25</f>
        <v>0</v>
      </c>
      <c r="F79" s="45">
        <f>Lilly!K25</f>
        <v>0</v>
      </c>
      <c r="G79" s="104" t="str">
        <f>Winchester!D25</f>
        <v>Eli</v>
      </c>
      <c r="H79" s="52">
        <f>Winchester!J25</f>
        <v>0</v>
      </c>
      <c r="I79" s="45">
        <f>Winchester!K25</f>
        <v>0</v>
      </c>
      <c r="J79" s="104" t="str">
        <f>Candlewood!D6</f>
        <v>Jack</v>
      </c>
      <c r="K79" s="52">
        <f>Candlewood!J6</f>
        <v>0</v>
      </c>
      <c r="L79" s="45">
        <f>Candlewood!K6</f>
        <v>0</v>
      </c>
      <c r="M79" s="104" t="str">
        <f>Pachaug!D6</f>
        <v>Jack</v>
      </c>
      <c r="N79" s="52">
        <f>Pachaug!J6</f>
        <v>0</v>
      </c>
      <c r="O79" s="45">
        <f>Pachaug!K6</f>
        <v>0</v>
      </c>
      <c r="P79" s="120" t="str">
        <f>Beach!D25</f>
        <v>Eli</v>
      </c>
      <c r="Q79" s="52">
        <f>Beach!J28</f>
        <v>0</v>
      </c>
      <c r="R79" s="45">
        <f>Beach!K28</f>
        <v>0</v>
      </c>
      <c r="S79" s="104" t="str">
        <f>Masapaug!D25</f>
        <v>Eli</v>
      </c>
      <c r="T79" s="52">
        <f>Masapaug!J25</f>
        <v>0</v>
      </c>
      <c r="U79" s="45">
        <f>Masapaug!K25</f>
        <v>0</v>
      </c>
      <c r="V79" s="121" t="str">
        <f>'CT River 2'!D25</f>
        <v>Eli</v>
      </c>
      <c r="W79" s="52">
        <f>'CT River 2'!J25</f>
        <v>0</v>
      </c>
      <c r="X79" s="45">
        <f>'CT River 2'!K25</f>
        <v>0</v>
      </c>
    </row>
    <row r="80" spans="1:26" ht="10" customHeight="1" x14ac:dyDescent="0.25">
      <c r="A80" s="104" t="str">
        <f>'CT River'!D6</f>
        <v>Jack</v>
      </c>
      <c r="B80" s="52">
        <f>'CT River'!J6</f>
        <v>0</v>
      </c>
      <c r="C80" s="45">
        <f>'CT River'!K6</f>
        <v>0</v>
      </c>
      <c r="D80" s="104" t="str">
        <f>Lilly!D6</f>
        <v>Jack</v>
      </c>
      <c r="E80" s="52">
        <f>Lilly!J6</f>
        <v>0</v>
      </c>
      <c r="F80" s="45">
        <f>Lilly!K6</f>
        <v>0</v>
      </c>
      <c r="G80" s="104" t="str">
        <f>Winchester!D6</f>
        <v>Jack</v>
      </c>
      <c r="H80" s="52">
        <f>Winchester!J6</f>
        <v>0</v>
      </c>
      <c r="I80" s="45">
        <f>Winchester!K6</f>
        <v>0</v>
      </c>
      <c r="J80" s="104" t="str">
        <f>Candlewood!D7</f>
        <v>Jason</v>
      </c>
      <c r="K80" s="52">
        <f>Candlewood!J7</f>
        <v>0</v>
      </c>
      <c r="L80" s="45">
        <f>Candlewood!K7</f>
        <v>0</v>
      </c>
      <c r="M80" s="104" t="str">
        <f>Pachaug!D7</f>
        <v>Jason</v>
      </c>
      <c r="N80" s="52">
        <f>Pachaug!J7</f>
        <v>0</v>
      </c>
      <c r="O80" s="45">
        <f>Pachaug!K7</f>
        <v>0</v>
      </c>
      <c r="P80" s="104" t="str">
        <f>Beach!D6</f>
        <v>Jack</v>
      </c>
      <c r="Q80" s="52">
        <f>Beach!J24</f>
        <v>0</v>
      </c>
      <c r="R80" s="45">
        <f>Beach!K24</f>
        <v>0</v>
      </c>
      <c r="S80" s="104" t="str">
        <f>Masapaug!D6</f>
        <v>Jack</v>
      </c>
      <c r="T80" s="52">
        <f>Masapaug!J10</f>
        <v>0</v>
      </c>
      <c r="U80" s="45">
        <f>Masapaug!K10</f>
        <v>0</v>
      </c>
      <c r="V80" s="105" t="str">
        <f>'CT River 2'!D6</f>
        <v>Jack</v>
      </c>
      <c r="W80" s="52">
        <f>'CT River 2'!J6</f>
        <v>0</v>
      </c>
      <c r="X80" s="45">
        <f>'CT River 2'!K6</f>
        <v>0</v>
      </c>
    </row>
    <row r="81" spans="1:24" ht="10" customHeight="1" x14ac:dyDescent="0.25">
      <c r="A81" s="104" t="str">
        <f>'CT River'!D7</f>
        <v>Jason</v>
      </c>
      <c r="B81" s="52">
        <f>'CT River'!J7</f>
        <v>0</v>
      </c>
      <c r="C81" s="45">
        <f>'CT River'!K7</f>
        <v>0</v>
      </c>
      <c r="D81" s="104" t="str">
        <f>Lilly!D7</f>
        <v>Jason</v>
      </c>
      <c r="E81" s="52">
        <f>Lilly!J7</f>
        <v>0</v>
      </c>
      <c r="F81" s="96" t="str">
        <f>Lilly!K7</f>
        <v xml:space="preserve"> </v>
      </c>
      <c r="G81" s="104" t="str">
        <f>Winchester!D7</f>
        <v>Jason</v>
      </c>
      <c r="H81" s="52">
        <f>Winchester!J7</f>
        <v>0</v>
      </c>
      <c r="I81" s="45">
        <f>Winchester!K7</f>
        <v>0</v>
      </c>
      <c r="J81" s="104" t="str">
        <f>Candlewood!D16</f>
        <v>Jim</v>
      </c>
      <c r="K81" s="52">
        <f>Candlewood!J16</f>
        <v>0</v>
      </c>
      <c r="L81" s="45">
        <f>Candlewood!K16</f>
        <v>0</v>
      </c>
      <c r="M81" s="104" t="str">
        <f>Pachaug!D16</f>
        <v>Jim</v>
      </c>
      <c r="N81" s="52">
        <f>Pachaug!J16</f>
        <v>0</v>
      </c>
      <c r="O81" s="45">
        <f>Pachaug!K16</f>
        <v>0</v>
      </c>
      <c r="P81" s="105" t="str">
        <f>Beach!D7</f>
        <v>Jason</v>
      </c>
      <c r="Q81" s="52">
        <f>Beach!J19</f>
        <v>0</v>
      </c>
      <c r="R81" s="45">
        <f>Beach!K19</f>
        <v>0</v>
      </c>
      <c r="S81" s="104" t="str">
        <f>Masapaug!D7</f>
        <v>Jason</v>
      </c>
      <c r="T81" s="52">
        <f>Masapaug!J11</f>
        <v>0</v>
      </c>
      <c r="U81" s="45">
        <f>Masapaug!K11</f>
        <v>0</v>
      </c>
      <c r="V81" s="104" t="str">
        <f>'CT River 2'!D7</f>
        <v>Jason</v>
      </c>
      <c r="W81" s="52">
        <f>'CT River 2'!J7</f>
        <v>0</v>
      </c>
      <c r="X81" s="45">
        <f>'CT River 2'!K7</f>
        <v>0</v>
      </c>
    </row>
    <row r="82" spans="1:24" ht="10" customHeight="1" x14ac:dyDescent="0.25">
      <c r="A82" s="104" t="str">
        <f>'CT River'!D16</f>
        <v>Jim</v>
      </c>
      <c r="B82" s="52">
        <f>'CT River'!J16</f>
        <v>0</v>
      </c>
      <c r="C82" s="45" t="str">
        <f>'CT River'!K16</f>
        <v xml:space="preserve"> </v>
      </c>
      <c r="D82" s="105" t="str">
        <f>Lilly!D16</f>
        <v>Jim</v>
      </c>
      <c r="E82" s="52">
        <f>Lilly!J16</f>
        <v>0</v>
      </c>
      <c r="F82" s="45" t="str">
        <f>Lilly!K16</f>
        <v xml:space="preserve"> </v>
      </c>
      <c r="G82" s="104" t="str">
        <f>Winchester!D16</f>
        <v>Jim</v>
      </c>
      <c r="H82" s="52">
        <f>Winchester!J16</f>
        <v>0</v>
      </c>
      <c r="I82" s="45">
        <f>Winchester!K16</f>
        <v>0</v>
      </c>
      <c r="J82" s="104" t="str">
        <f>Candlewood!D20</f>
        <v>John</v>
      </c>
      <c r="K82" s="52">
        <f>Candlewood!J20</f>
        <v>0</v>
      </c>
      <c r="L82" s="45">
        <f>Candlewood!K20</f>
        <v>0</v>
      </c>
      <c r="M82" s="104" t="str">
        <f>Pachaug!D20</f>
        <v>John</v>
      </c>
      <c r="N82" s="52">
        <f>Pachaug!J20</f>
        <v>0</v>
      </c>
      <c r="O82" s="45">
        <f>Pachaug!K20</f>
        <v>0</v>
      </c>
      <c r="P82" s="43" t="str">
        <f>Beach!D16</f>
        <v>Jim</v>
      </c>
      <c r="Q82" s="52">
        <f>Beach!J13</f>
        <v>0</v>
      </c>
      <c r="R82" s="45">
        <f>Beach!K13</f>
        <v>0</v>
      </c>
      <c r="S82" s="104" t="str">
        <f>Masapaug!D16</f>
        <v>Jim</v>
      </c>
      <c r="T82" s="52">
        <f>Masapaug!J20</f>
        <v>0</v>
      </c>
      <c r="U82" s="45">
        <f>Masapaug!K20</f>
        <v>0</v>
      </c>
      <c r="V82" s="104" t="str">
        <f>'CT River 2'!D16</f>
        <v>Jim</v>
      </c>
      <c r="W82" s="52">
        <f>'CT River 2'!J16</f>
        <v>0</v>
      </c>
      <c r="X82" s="45">
        <f>'CT River 2'!K16</f>
        <v>0</v>
      </c>
    </row>
    <row r="83" spans="1:24" ht="10" customHeight="1" x14ac:dyDescent="0.25">
      <c r="A83" s="105" t="str">
        <f>'CT River'!D20</f>
        <v>John</v>
      </c>
      <c r="B83" s="52">
        <f>'CT River'!J20</f>
        <v>0</v>
      </c>
      <c r="C83" s="45">
        <f>'CT River'!K20</f>
        <v>0</v>
      </c>
      <c r="D83" s="104" t="str">
        <f>Lilly!D20</f>
        <v>John</v>
      </c>
      <c r="E83" s="52">
        <f>Lilly!J20</f>
        <v>0</v>
      </c>
      <c r="F83" s="45">
        <f>Lilly!K20</f>
        <v>0</v>
      </c>
      <c r="G83" s="104" t="str">
        <f>Winchester!D20</f>
        <v>John</v>
      </c>
      <c r="H83" s="52">
        <f>Winchester!J20</f>
        <v>0</v>
      </c>
      <c r="I83" s="45">
        <f>Winchester!K20</f>
        <v>0</v>
      </c>
      <c r="J83" s="104" t="str">
        <f>Candlewood!D8</f>
        <v>Kevin</v>
      </c>
      <c r="K83" s="52">
        <f>Candlewood!J8</f>
        <v>0</v>
      </c>
      <c r="L83" s="45">
        <f>Candlewood!K8</f>
        <v>0</v>
      </c>
      <c r="M83" s="104" t="str">
        <f>Pachaug!D8</f>
        <v>Kevin</v>
      </c>
      <c r="N83" s="52">
        <f>Pachaug!J8</f>
        <v>0</v>
      </c>
      <c r="O83" s="45">
        <f>Pachaug!K8</f>
        <v>0</v>
      </c>
      <c r="P83" s="43" t="str">
        <f>Beach!D20</f>
        <v>John</v>
      </c>
      <c r="Q83" s="52">
        <f>Beach!J17</f>
        <v>0</v>
      </c>
      <c r="R83" s="45">
        <f>Beach!K17</f>
        <v>0</v>
      </c>
      <c r="S83" s="104" t="str">
        <f>Masapaug!D20</f>
        <v>John</v>
      </c>
      <c r="T83" s="52">
        <f>Masapaug!J27</f>
        <v>0</v>
      </c>
      <c r="U83" s="45">
        <f>Masapaug!K27</f>
        <v>0</v>
      </c>
      <c r="V83" s="104" t="str">
        <f>'CT River 2'!D20</f>
        <v>John</v>
      </c>
      <c r="W83" s="52">
        <f>'CT River 2'!J20</f>
        <v>0</v>
      </c>
      <c r="X83" s="45">
        <f>'CT River 2'!K20</f>
        <v>0</v>
      </c>
    </row>
    <row r="84" spans="1:24" ht="10" customHeight="1" x14ac:dyDescent="0.25">
      <c r="A84" s="104" t="str">
        <f>'CT River'!D8</f>
        <v>Kevin</v>
      </c>
      <c r="B84" s="52">
        <f>'CT River'!J8</f>
        <v>0</v>
      </c>
      <c r="C84" s="45">
        <f>'CT River'!K8</f>
        <v>0</v>
      </c>
      <c r="D84" s="104" t="str">
        <f>Lilly!D8</f>
        <v>Kevin</v>
      </c>
      <c r="E84" s="52">
        <f>Lilly!J8</f>
        <v>0</v>
      </c>
      <c r="F84" s="45" t="str">
        <f>Lilly!K8</f>
        <v xml:space="preserve"> </v>
      </c>
      <c r="G84" s="104" t="str">
        <f>Winchester!D8</f>
        <v>Kevin</v>
      </c>
      <c r="H84" s="52">
        <f>Winchester!J8</f>
        <v>0</v>
      </c>
      <c r="I84" s="45">
        <f>Winchester!K8</f>
        <v>0</v>
      </c>
      <c r="J84" s="105" t="str">
        <f>Candlewood!D18</f>
        <v>Mike</v>
      </c>
      <c r="K84" s="52">
        <f>Candlewood!J18</f>
        <v>0</v>
      </c>
      <c r="L84" s="45">
        <f>Candlewood!K18</f>
        <v>0</v>
      </c>
      <c r="M84" s="104" t="str">
        <f>Pachaug!D18</f>
        <v>Mike</v>
      </c>
      <c r="N84" s="52">
        <f>Pachaug!J18</f>
        <v>0</v>
      </c>
      <c r="O84" s="45">
        <f>Pachaug!K18</f>
        <v>0</v>
      </c>
      <c r="P84" s="43" t="str">
        <f>Beach!D8</f>
        <v>Kevin</v>
      </c>
      <c r="Q84" s="52">
        <f>Beach!J25</f>
        <v>0</v>
      </c>
      <c r="R84" s="45">
        <f>Beach!K25</f>
        <v>0</v>
      </c>
      <c r="S84" s="104" t="str">
        <f>Masapaug!D18</f>
        <v>Mike</v>
      </c>
      <c r="T84" s="52">
        <f>Masapaug!J21</f>
        <v>0</v>
      </c>
      <c r="U84" s="45">
        <f>Masapaug!K21</f>
        <v>0</v>
      </c>
      <c r="V84" s="104" t="str">
        <f>'CT River 2'!D8</f>
        <v>Kevin</v>
      </c>
      <c r="W84" s="52">
        <f>'CT River 2'!J8</f>
        <v>0</v>
      </c>
      <c r="X84" s="45">
        <f>'CT River 2'!K8</f>
        <v>0</v>
      </c>
    </row>
    <row r="85" spans="1:24" ht="10" customHeight="1" x14ac:dyDescent="0.25">
      <c r="A85" s="104" t="str">
        <f>'CT River'!D18</f>
        <v>Mike</v>
      </c>
      <c r="B85" s="52">
        <f>'CT River'!J18</f>
        <v>0</v>
      </c>
      <c r="C85" s="45">
        <f>'CT River'!K18</f>
        <v>0</v>
      </c>
      <c r="D85" s="105" t="str">
        <f>Lilly!D18</f>
        <v>Mike</v>
      </c>
      <c r="E85" s="52">
        <f>Lilly!J18</f>
        <v>0</v>
      </c>
      <c r="F85" s="45">
        <f>Lilly!K18</f>
        <v>0</v>
      </c>
      <c r="G85" s="105" t="str">
        <f>Winchester!D18</f>
        <v>Mike</v>
      </c>
      <c r="H85" s="52">
        <f>Winchester!J18</f>
        <v>0</v>
      </c>
      <c r="I85" s="45">
        <f>Winchester!K18</f>
        <v>0</v>
      </c>
      <c r="J85" s="104" t="str">
        <f>Candlewood!D9</f>
        <v>Morrie</v>
      </c>
      <c r="K85" s="52">
        <f>Candlewood!J9</f>
        <v>0</v>
      </c>
      <c r="L85" s="45">
        <f>Candlewood!K9</f>
        <v>0</v>
      </c>
      <c r="M85" s="104" t="str">
        <f>Pachaug!D9</f>
        <v>Morrie</v>
      </c>
      <c r="N85" s="52">
        <f>Pachaug!J9</f>
        <v>0</v>
      </c>
      <c r="O85" s="45">
        <f>Pachaug!K9</f>
        <v>0</v>
      </c>
      <c r="P85" s="43" t="str">
        <f>Beach!D18</f>
        <v>Mike</v>
      </c>
      <c r="Q85" s="52">
        <f>Beach!J15</f>
        <v>0</v>
      </c>
      <c r="R85" s="45">
        <f>Beach!K15</f>
        <v>0</v>
      </c>
      <c r="S85" s="104" t="str">
        <f>Masapaug!D9</f>
        <v>Morrie</v>
      </c>
      <c r="T85" s="52">
        <f>Masapaug!J13</f>
        <v>0</v>
      </c>
      <c r="U85" s="45">
        <f>Masapaug!K13</f>
        <v>0</v>
      </c>
      <c r="V85" s="105" t="str">
        <f>'CT River 2'!D18</f>
        <v>Mike</v>
      </c>
      <c r="W85" s="52">
        <f>'CT River 2'!J18</f>
        <v>0</v>
      </c>
      <c r="X85" s="45">
        <f>'CT River 2'!K18</f>
        <v>0</v>
      </c>
    </row>
    <row r="86" spans="1:24" ht="10" customHeight="1" x14ac:dyDescent="0.25">
      <c r="A86" s="104" t="str">
        <f>'CT River'!D9</f>
        <v>Morrie</v>
      </c>
      <c r="B86" s="52">
        <f>'CT River'!J9</f>
        <v>0</v>
      </c>
      <c r="C86" s="45">
        <f>'CT River'!K9</f>
        <v>0</v>
      </c>
      <c r="D86" s="104" t="str">
        <f>Lilly!D9</f>
        <v>Morrie</v>
      </c>
      <c r="E86" s="52">
        <f>Lilly!J9</f>
        <v>0</v>
      </c>
      <c r="F86" s="45" t="str">
        <f>Lilly!K9</f>
        <v xml:space="preserve"> </v>
      </c>
      <c r="G86" s="104" t="str">
        <f>Winchester!D9</f>
        <v>Morrie</v>
      </c>
      <c r="H86" s="52">
        <f>Winchester!J9</f>
        <v>0</v>
      </c>
      <c r="I86" s="45">
        <f>Winchester!K9</f>
        <v>0</v>
      </c>
      <c r="J86" s="104" t="str">
        <f>Candlewood!D19</f>
        <v>Pete</v>
      </c>
      <c r="K86" s="52">
        <f>Candlewood!J19</f>
        <v>0</v>
      </c>
      <c r="L86" s="45">
        <f>Candlewood!K19</f>
        <v>0</v>
      </c>
      <c r="M86" s="104" t="str">
        <f>Pachaug!D22</f>
        <v>Oz</v>
      </c>
      <c r="N86" s="52">
        <f>Pachaug!J22</f>
        <v>0</v>
      </c>
      <c r="O86" s="45">
        <f>Pachaug!K22</f>
        <v>0</v>
      </c>
      <c r="P86" s="43" t="str">
        <f>Beach!D22</f>
        <v>Oz</v>
      </c>
      <c r="Q86" s="52">
        <f>Beach!J18</f>
        <v>0</v>
      </c>
      <c r="R86" s="45">
        <f>Beach!K18</f>
        <v>0</v>
      </c>
      <c r="S86" s="104" t="str">
        <f>Masapaug!D22</f>
        <v>Oz</v>
      </c>
      <c r="T86" s="52">
        <f>Masapaug!J29</f>
        <v>0</v>
      </c>
      <c r="U86" s="45">
        <f>Masapaug!K29</f>
        <v>0</v>
      </c>
      <c r="V86" s="104" t="str">
        <f>'CT River 2'!D9</f>
        <v>Morrie</v>
      </c>
      <c r="W86" s="52">
        <f>'CT River 2'!J9</f>
        <v>0</v>
      </c>
      <c r="X86" s="45">
        <f>'CT River 2'!K9</f>
        <v>0</v>
      </c>
    </row>
    <row r="87" spans="1:24" ht="10" customHeight="1" x14ac:dyDescent="0.25">
      <c r="A87" s="105" t="str">
        <f>'CT River'!D22</f>
        <v>Oz</v>
      </c>
      <c r="B87" s="52">
        <f>'CT River'!J22</f>
        <v>0</v>
      </c>
      <c r="C87" s="45">
        <f>'CT River'!K22</f>
        <v>0</v>
      </c>
      <c r="D87" s="105" t="str">
        <f>Lilly!D22</f>
        <v>Oz</v>
      </c>
      <c r="E87" s="52">
        <f>Lilly!J22</f>
        <v>0</v>
      </c>
      <c r="F87" s="45">
        <f>Lilly!K22</f>
        <v>0</v>
      </c>
      <c r="G87" s="104" t="str">
        <f>Winchester!D22</f>
        <v>Oz</v>
      </c>
      <c r="H87" s="52">
        <f>Winchester!J22</f>
        <v>0</v>
      </c>
      <c r="I87" s="45">
        <f>Winchester!K22</f>
        <v>0</v>
      </c>
      <c r="J87" s="104" t="str">
        <f>Candlewood!D10</f>
        <v>Rich B</v>
      </c>
      <c r="K87" s="52">
        <f>Candlewood!J10</f>
        <v>0</v>
      </c>
      <c r="L87" s="45">
        <f>Candlewood!K10</f>
        <v>0</v>
      </c>
      <c r="M87" s="105" t="str">
        <f>Pachaug!D19</f>
        <v>Pete</v>
      </c>
      <c r="N87" s="52">
        <f>Pachaug!J19</f>
        <v>0</v>
      </c>
      <c r="O87" s="45">
        <f>Pachaug!K19</f>
        <v>0</v>
      </c>
      <c r="P87" s="43" t="str">
        <f>Beach!D19</f>
        <v>Pete</v>
      </c>
      <c r="Q87" s="52">
        <f>Beach!J16</f>
        <v>0</v>
      </c>
      <c r="R87" s="45">
        <f>Beach!K16</f>
        <v>0</v>
      </c>
      <c r="S87" s="104" t="str">
        <f>Masapaug!D19</f>
        <v>Pete</v>
      </c>
      <c r="T87" s="52">
        <f>Masapaug!J26</f>
        <v>0</v>
      </c>
      <c r="U87" s="45">
        <f>Masapaug!K26</f>
        <v>0</v>
      </c>
      <c r="V87" s="105" t="str">
        <f>'CT River 2'!D22</f>
        <v>Oz</v>
      </c>
      <c r="W87" s="52">
        <f>'CT River 2'!J22</f>
        <v>0</v>
      </c>
      <c r="X87" s="45">
        <f>'CT River 2'!K22</f>
        <v>0</v>
      </c>
    </row>
    <row r="88" spans="1:24" ht="10" customHeight="1" x14ac:dyDescent="0.25">
      <c r="A88" s="104" t="str">
        <f>'CT River'!D19</f>
        <v>Pete</v>
      </c>
      <c r="B88" s="52">
        <f>'CT River'!J19</f>
        <v>0</v>
      </c>
      <c r="C88" s="45">
        <f>'CT River'!K19</f>
        <v>0</v>
      </c>
      <c r="D88" s="104" t="str">
        <f>Lilly!D19</f>
        <v>Pete</v>
      </c>
      <c r="E88" s="52">
        <f>Lilly!J19</f>
        <v>0</v>
      </c>
      <c r="F88" s="45" t="str">
        <f>Lilly!K19</f>
        <v xml:space="preserve"> </v>
      </c>
      <c r="G88" s="104" t="str">
        <f>Winchester!D19</f>
        <v>Pete</v>
      </c>
      <c r="H88" s="52">
        <f>Winchester!J19</f>
        <v>0</v>
      </c>
      <c r="I88" s="45">
        <f>Winchester!K19</f>
        <v>0</v>
      </c>
      <c r="J88" s="104" t="str">
        <f>Candlewood!D24</f>
        <v>Rich K</v>
      </c>
      <c r="K88" s="52">
        <f>Candlewood!J24</f>
        <v>0</v>
      </c>
      <c r="L88" s="45">
        <f>Candlewood!K24</f>
        <v>0</v>
      </c>
      <c r="M88" s="104" t="str">
        <f>Pachaug!D10</f>
        <v>Rich B</v>
      </c>
      <c r="N88" s="52">
        <f>Pachaug!J10</f>
        <v>0</v>
      </c>
      <c r="O88" s="45">
        <f>Pachaug!K10</f>
        <v>0</v>
      </c>
      <c r="P88" s="105" t="str">
        <f>Beach!D10</f>
        <v>Rich B</v>
      </c>
      <c r="Q88" s="52">
        <f>Beach!J23</f>
        <v>0</v>
      </c>
      <c r="R88" s="45">
        <f>Beach!K23</f>
        <v>0</v>
      </c>
      <c r="S88" s="104" t="str">
        <f>Masapaug!D24</f>
        <v>Rich K</v>
      </c>
      <c r="T88" s="52">
        <f>Masapaug!J24</f>
        <v>0</v>
      </c>
      <c r="U88" s="45">
        <f>Masapaug!K24</f>
        <v>0</v>
      </c>
      <c r="V88" s="104" t="str">
        <f>'CT River 2'!D19</f>
        <v>Pete</v>
      </c>
      <c r="W88" s="52">
        <f>'CT River 2'!J19</f>
        <v>0</v>
      </c>
      <c r="X88" s="45">
        <f>'CT River 2'!K19</f>
        <v>0</v>
      </c>
    </row>
    <row r="89" spans="1:24" ht="10" customHeight="1" x14ac:dyDescent="0.25">
      <c r="A89" s="104" t="str">
        <f>'CT River'!D10</f>
        <v>Rich B</v>
      </c>
      <c r="B89" s="52">
        <f>'CT River'!J10</f>
        <v>0</v>
      </c>
      <c r="C89" s="45">
        <f>'CT River'!K10</f>
        <v>0</v>
      </c>
      <c r="D89" s="104" t="str">
        <f>Lilly!D10</f>
        <v>Rich B</v>
      </c>
      <c r="E89" s="52">
        <f>Lilly!J10</f>
        <v>0</v>
      </c>
      <c r="F89" s="45">
        <f>Lilly!K10</f>
        <v>0</v>
      </c>
      <c r="G89" s="104" t="str">
        <f>Winchester!D10</f>
        <v>Rich B</v>
      </c>
      <c r="H89" s="52">
        <f>Winchester!J10</f>
        <v>0</v>
      </c>
      <c r="I89" s="45">
        <f>Winchester!K10</f>
        <v>0</v>
      </c>
      <c r="J89" s="104" t="str">
        <f>Candlewood!D23</f>
        <v>Rich T</v>
      </c>
      <c r="K89" s="52">
        <f>Candlewood!J23</f>
        <v>0</v>
      </c>
      <c r="L89" s="45">
        <f>Candlewood!K23</f>
        <v>0</v>
      </c>
      <c r="M89" s="104" t="str">
        <f>Pachaug!D24</f>
        <v>Rich K</v>
      </c>
      <c r="N89" s="52">
        <f>Pachaug!J24</f>
        <v>0</v>
      </c>
      <c r="O89" s="45">
        <f>Pachaug!K24</f>
        <v>0</v>
      </c>
      <c r="P89" s="43" t="str">
        <f>Beach!D24</f>
        <v>Rich K</v>
      </c>
      <c r="Q89" s="52">
        <f>Beach!J27</f>
        <v>0</v>
      </c>
      <c r="R89" s="45">
        <f>Beach!K27</f>
        <v>0</v>
      </c>
      <c r="S89" s="104" t="str">
        <f>Masapaug!D23</f>
        <v>Rich T</v>
      </c>
      <c r="T89" s="52">
        <f>Masapaug!J22</f>
        <v>0</v>
      </c>
      <c r="U89" s="45">
        <f>Masapaug!K22</f>
        <v>0</v>
      </c>
      <c r="V89" s="108" t="str">
        <f>'CT River 2'!D10</f>
        <v>Rich B</v>
      </c>
      <c r="W89" s="52">
        <f>'CT River 2'!J10</f>
        <v>0</v>
      </c>
      <c r="X89" s="45">
        <f>'CT River 2'!K10</f>
        <v>0</v>
      </c>
    </row>
    <row r="90" spans="1:24" ht="10" customHeight="1" x14ac:dyDescent="0.25">
      <c r="A90" s="104" t="str">
        <f>'CT River'!D24</f>
        <v>Rich K</v>
      </c>
      <c r="B90" s="52">
        <f>'CT River'!J24</f>
        <v>0</v>
      </c>
      <c r="C90" s="45">
        <f>'CT River'!K24</f>
        <v>0</v>
      </c>
      <c r="D90" s="104" t="str">
        <f>Lilly!D24</f>
        <v>Rich K</v>
      </c>
      <c r="E90" s="52">
        <f>Lilly!J24</f>
        <v>0</v>
      </c>
      <c r="F90" s="45">
        <f>Lilly!K24</f>
        <v>0</v>
      </c>
      <c r="G90" s="104" t="str">
        <f>Winchester!D24</f>
        <v>Rich K</v>
      </c>
      <c r="H90" s="52">
        <f>Winchester!J24</f>
        <v>0</v>
      </c>
      <c r="I90" s="45">
        <f>Winchester!K24</f>
        <v>0</v>
      </c>
      <c r="J90" s="104" t="str">
        <f>Candlewood!D21</f>
        <v>Rick M</v>
      </c>
      <c r="K90" s="52">
        <f>Candlewood!J21</f>
        <v>0</v>
      </c>
      <c r="L90" s="45">
        <f>Candlewood!K21</f>
        <v>0</v>
      </c>
      <c r="M90" s="105" t="str">
        <f>Pachaug!D23</f>
        <v>Rich T</v>
      </c>
      <c r="N90" s="52">
        <f>Pachaug!J23</f>
        <v>0</v>
      </c>
      <c r="O90" s="45">
        <f>Pachaug!K23</f>
        <v>0</v>
      </c>
      <c r="P90" s="105" t="str">
        <f>Beach!D23</f>
        <v>Rich T</v>
      </c>
      <c r="Q90" s="52">
        <f>Beach!J26</f>
        <v>0</v>
      </c>
      <c r="R90" s="45">
        <f>Beach!K26</f>
        <v>0</v>
      </c>
      <c r="S90" s="104" t="str">
        <f>Masapaug!D21</f>
        <v>Rick M</v>
      </c>
      <c r="T90" s="52">
        <f>Masapaug!J28</f>
        <v>0</v>
      </c>
      <c r="U90" s="45">
        <f>Masapaug!K28</f>
        <v>0</v>
      </c>
      <c r="V90" s="104" t="str">
        <f>'CT River 2'!D24</f>
        <v>Rich K</v>
      </c>
      <c r="W90" s="52">
        <f>'CT River 2'!J24</f>
        <v>0</v>
      </c>
      <c r="X90" s="45">
        <f>'CT River 2'!K24</f>
        <v>0</v>
      </c>
    </row>
    <row r="91" spans="1:24" ht="10" customHeight="1" x14ac:dyDescent="0.25">
      <c r="A91" s="105" t="str">
        <f>'CT River'!D23</f>
        <v>Rich T</v>
      </c>
      <c r="B91" s="52">
        <f>'CT River'!J23</f>
        <v>0</v>
      </c>
      <c r="C91" s="45">
        <f>'CT River'!K23</f>
        <v>0</v>
      </c>
      <c r="D91" s="104" t="str">
        <f>Lilly!D23</f>
        <v>Rich T</v>
      </c>
      <c r="E91" s="52">
        <f>Lilly!J23</f>
        <v>0</v>
      </c>
      <c r="F91" s="45">
        <f>Lilly!K23</f>
        <v>0</v>
      </c>
      <c r="G91" s="105" t="str">
        <f>Winchester!D23</f>
        <v>Rich T</v>
      </c>
      <c r="H91" s="52">
        <f>Winchester!J23</f>
        <v>0</v>
      </c>
      <c r="I91" s="45">
        <f>Winchester!K23</f>
        <v>0</v>
      </c>
      <c r="J91" s="104" t="str">
        <f>Candlewood!D15</f>
        <v>Ryan</v>
      </c>
      <c r="K91" s="52">
        <f>Candlewood!J15</f>
        <v>0</v>
      </c>
      <c r="L91" s="45">
        <f>Candlewood!K15</f>
        <v>0</v>
      </c>
      <c r="M91" s="104" t="str">
        <f>Pachaug!D21</f>
        <v>Rick M</v>
      </c>
      <c r="N91" s="52">
        <f>Pachaug!J21</f>
        <v>0</v>
      </c>
      <c r="O91" s="45">
        <f>Pachaug!K21</f>
        <v>0</v>
      </c>
      <c r="P91" s="43" t="str">
        <f>Beach!D21</f>
        <v>Rick M</v>
      </c>
      <c r="Q91" s="52">
        <f>Beach!J8</f>
        <v>0</v>
      </c>
      <c r="R91" s="45">
        <f>Beach!K8</f>
        <v>0</v>
      </c>
      <c r="S91" s="104" t="str">
        <f>Masapaug!D15</f>
        <v>Ryan</v>
      </c>
      <c r="T91" s="52">
        <f>Masapaug!J19</f>
        <v>0</v>
      </c>
      <c r="U91" s="45">
        <f>Masapaug!K19</f>
        <v>0</v>
      </c>
      <c r="V91" s="104" t="str">
        <f>'CT River 2'!D21</f>
        <v>Rick M</v>
      </c>
      <c r="W91" s="52">
        <f>'CT River 2'!J21</f>
        <v>0</v>
      </c>
      <c r="X91" s="45">
        <f>'CT River 2'!K21</f>
        <v>0</v>
      </c>
    </row>
    <row r="92" spans="1:24" ht="10" customHeight="1" x14ac:dyDescent="0.25">
      <c r="A92" s="105" t="str">
        <f>'CT River'!D21</f>
        <v>Rick M</v>
      </c>
      <c r="B92" s="52">
        <f>'CT River'!J21</f>
        <v>0</v>
      </c>
      <c r="C92" s="45" t="str">
        <f>'CT River'!K21</f>
        <v xml:space="preserve"> </v>
      </c>
      <c r="D92" s="105" t="str">
        <f>Lilly!D21</f>
        <v>Rick M</v>
      </c>
      <c r="E92" s="52">
        <f>Lilly!J21</f>
        <v>0</v>
      </c>
      <c r="F92" s="45">
        <f>Lilly!K21</f>
        <v>0</v>
      </c>
      <c r="G92" s="104" t="str">
        <f>Winchester!D21</f>
        <v>Rick M</v>
      </c>
      <c r="H92" s="52">
        <f>Winchester!J21</f>
        <v>0</v>
      </c>
      <c r="I92" s="45">
        <f>Winchester!K21</f>
        <v>0</v>
      </c>
      <c r="J92" s="104" t="str">
        <f>Candlewood!D11</f>
        <v>Scott</v>
      </c>
      <c r="K92" s="52">
        <f>Candlewood!J11</f>
        <v>0</v>
      </c>
      <c r="L92" s="45">
        <f>Candlewood!K11</f>
        <v>0</v>
      </c>
      <c r="M92" s="104" t="str">
        <f>Pachaug!D15</f>
        <v>Ryan</v>
      </c>
      <c r="N92" s="52">
        <f>Pachaug!J15</f>
        <v>0</v>
      </c>
      <c r="O92" s="45">
        <f>Pachaug!K15</f>
        <v>0</v>
      </c>
      <c r="P92" s="43" t="str">
        <f>Beach!D15</f>
        <v>Ryan</v>
      </c>
      <c r="Q92" s="52">
        <f>Beach!J12</f>
        <v>0</v>
      </c>
      <c r="R92" s="45">
        <f>Beach!K12</f>
        <v>0</v>
      </c>
      <c r="S92" s="104" t="str">
        <f>Masapaug!D11</f>
        <v>Scott</v>
      </c>
      <c r="T92" s="52">
        <f>Masapaug!J15</f>
        <v>0</v>
      </c>
      <c r="U92" s="45">
        <f>Masapaug!K15</f>
        <v>0</v>
      </c>
      <c r="V92" s="104" t="str">
        <f>'CT River 2'!D15</f>
        <v>Ryan</v>
      </c>
      <c r="W92" s="52">
        <f>'CT River 2'!J15</f>
        <v>0</v>
      </c>
      <c r="X92" s="45">
        <f>'CT River 2'!K15</f>
        <v>0</v>
      </c>
    </row>
    <row r="93" spans="1:24" ht="10" customHeight="1" x14ac:dyDescent="0.25">
      <c r="A93" s="104" t="str">
        <f>'CT River'!D15</f>
        <v>Ryan</v>
      </c>
      <c r="B93" s="52">
        <f>'CT River'!J15</f>
        <v>0</v>
      </c>
      <c r="C93" s="45">
        <f>'CT River'!K15</f>
        <v>0</v>
      </c>
      <c r="D93" s="104" t="str">
        <f>Lilly!D11</f>
        <v>Scott</v>
      </c>
      <c r="E93" s="52">
        <f>Lilly!J11</f>
        <v>0</v>
      </c>
      <c r="F93" s="45" t="str">
        <f>Lilly!K11</f>
        <v xml:space="preserve"> </v>
      </c>
      <c r="G93" s="104" t="str">
        <f>Winchester!D11</f>
        <v>Scott</v>
      </c>
      <c r="H93" s="52">
        <f>Winchester!J11</f>
        <v>0</v>
      </c>
      <c r="I93" s="45">
        <f>Winchester!K11</f>
        <v>0</v>
      </c>
      <c r="J93" s="104" t="str">
        <f>Candlewood!D12</f>
        <v>Steve D</v>
      </c>
      <c r="K93" s="52">
        <f>Candlewood!J12</f>
        <v>0</v>
      </c>
      <c r="L93" s="45">
        <f>Candlewood!K12</f>
        <v>0</v>
      </c>
      <c r="M93" s="104" t="str">
        <f>Pachaug!D11</f>
        <v>Scott</v>
      </c>
      <c r="N93" s="52">
        <f>Pachaug!J11</f>
        <v>0</v>
      </c>
      <c r="O93" s="45">
        <f>Pachaug!K11</f>
        <v>0</v>
      </c>
      <c r="P93" s="105" t="str">
        <f>Beach!D12</f>
        <v>Steve D</v>
      </c>
      <c r="Q93" s="52">
        <f>Beach!J9</f>
        <v>0</v>
      </c>
      <c r="R93" s="45">
        <f>Beach!K9</f>
        <v>0</v>
      </c>
      <c r="S93" s="104" t="str">
        <f>Masapaug!D12</f>
        <v>Steve D</v>
      </c>
      <c r="T93" s="52">
        <f>Masapaug!J16</f>
        <v>0</v>
      </c>
      <c r="U93" s="45">
        <f>Masapaug!K16</f>
        <v>0</v>
      </c>
      <c r="V93" s="104" t="str">
        <f>'CT River 2'!D11</f>
        <v>Scott</v>
      </c>
      <c r="W93" s="52">
        <f>'CT River 2'!J11</f>
        <v>0</v>
      </c>
      <c r="X93" s="45">
        <f>'CT River 2'!K11</f>
        <v>0</v>
      </c>
    </row>
    <row r="94" spans="1:24" ht="10" customHeight="1" x14ac:dyDescent="0.25">
      <c r="A94" s="104" t="str">
        <f>'CT River'!D11</f>
        <v>Scott</v>
      </c>
      <c r="B94" s="52">
        <f>'CT River'!J11</f>
        <v>0</v>
      </c>
      <c r="C94" s="45">
        <f>'CT River'!K11</f>
        <v>0</v>
      </c>
      <c r="D94" s="104" t="str">
        <f>Lilly!D12</f>
        <v>Steve D</v>
      </c>
      <c r="E94" s="52">
        <f>Lilly!J12</f>
        <v>0</v>
      </c>
      <c r="F94" s="45" t="str">
        <f>Lilly!K12</f>
        <v xml:space="preserve"> </v>
      </c>
      <c r="G94" s="104" t="str">
        <f>Winchester!D12</f>
        <v>Steve D</v>
      </c>
      <c r="H94" s="52">
        <f>Winchester!J12</f>
        <v>0</v>
      </c>
      <c r="I94" s="45">
        <f>Winchester!K12</f>
        <v>0</v>
      </c>
      <c r="J94" s="104" t="str">
        <f>Candlewood!D13</f>
        <v>Steve S</v>
      </c>
      <c r="K94" s="52">
        <f>Candlewood!J13</f>
        <v>0</v>
      </c>
      <c r="L94" s="45">
        <f>Candlewood!K13</f>
        <v>0</v>
      </c>
      <c r="M94" s="104" t="str">
        <f>Pachaug!D12</f>
        <v>Steve D</v>
      </c>
      <c r="N94" s="52">
        <f>Pachaug!J12</f>
        <v>0</v>
      </c>
      <c r="O94" s="45">
        <f>Pachaug!K12</f>
        <v>0</v>
      </c>
      <c r="P94" s="105" t="str">
        <f>Beach!D13</f>
        <v>Steve S</v>
      </c>
      <c r="Q94" s="52">
        <f>Beach!J10</f>
        <v>0</v>
      </c>
      <c r="R94" s="45">
        <f>Beach!K10</f>
        <v>0</v>
      </c>
      <c r="S94" s="104" t="str">
        <f>Masapaug!D13</f>
        <v>Steve S</v>
      </c>
      <c r="T94" s="52">
        <f>Masapaug!J17</f>
        <v>0</v>
      </c>
      <c r="U94" s="45">
        <f>Masapaug!K17</f>
        <v>0</v>
      </c>
      <c r="V94" s="104" t="str">
        <f>'CT River 2'!D12</f>
        <v>Steve D</v>
      </c>
      <c r="W94" s="52">
        <f>'CT River 2'!J12</f>
        <v>0</v>
      </c>
      <c r="X94" s="45">
        <f>'CT River 2'!K12</f>
        <v>0</v>
      </c>
    </row>
    <row r="95" spans="1:24" ht="10" customHeight="1" x14ac:dyDescent="0.25">
      <c r="A95" s="104" t="str">
        <f>'CT River'!D12</f>
        <v>Steve D</v>
      </c>
      <c r="B95" s="52">
        <f>'CT River'!J12</f>
        <v>0</v>
      </c>
      <c r="C95" s="45">
        <f>'CT River'!K12</f>
        <v>0</v>
      </c>
      <c r="D95" s="105" t="str">
        <f>Lilly!D13</f>
        <v>Steve S</v>
      </c>
      <c r="E95" s="52">
        <f>Lilly!J13</f>
        <v>0</v>
      </c>
      <c r="F95" s="45">
        <f>Lilly!K13</f>
        <v>0</v>
      </c>
      <c r="G95" s="104" t="str">
        <f>Winchester!D13</f>
        <v>Steve S</v>
      </c>
      <c r="H95" s="52">
        <f>Winchester!J13</f>
        <v>0</v>
      </c>
      <c r="I95" s="45">
        <f>Winchester!K13</f>
        <v>0</v>
      </c>
      <c r="J95" s="121" t="str">
        <f>Candlewood!D26</f>
        <v>X</v>
      </c>
      <c r="K95" s="52">
        <f>Candlewood!J26</f>
        <v>0</v>
      </c>
      <c r="L95" s="45">
        <f>Candlewood!K26</f>
        <v>0</v>
      </c>
      <c r="M95" s="104" t="str">
        <f>Pachaug!D13</f>
        <v>Steve S</v>
      </c>
      <c r="N95" s="52">
        <f>Pachaug!J13</f>
        <v>0</v>
      </c>
      <c r="O95" s="45">
        <f>Pachaug!K13</f>
        <v>0</v>
      </c>
      <c r="P95" s="105" t="str">
        <f>Beach!D14</f>
        <v>Tom O</v>
      </c>
      <c r="Q95" s="52">
        <f>Beach!J11</f>
        <v>0</v>
      </c>
      <c r="R95" s="45">
        <f>Beach!K11</f>
        <v>0</v>
      </c>
      <c r="S95" s="104" t="str">
        <f>Masapaug!D14</f>
        <v>Tom O</v>
      </c>
      <c r="T95" s="52">
        <f>Masapaug!J18</f>
        <v>0</v>
      </c>
      <c r="U95" s="45">
        <f>Masapaug!K18</f>
        <v>0</v>
      </c>
      <c r="V95" s="104" t="str">
        <f>'CT River 2'!D13</f>
        <v>Steve S</v>
      </c>
      <c r="W95" s="52">
        <f>'CT River 2'!J13</f>
        <v>0</v>
      </c>
      <c r="X95" s="45">
        <f>'CT River 2'!K13</f>
        <v>0</v>
      </c>
    </row>
    <row r="96" spans="1:24" ht="10" customHeight="1" x14ac:dyDescent="0.25">
      <c r="A96" s="104" t="str">
        <f>'CT River'!D13</f>
        <v>Steve S</v>
      </c>
      <c r="B96" s="52">
        <f>'CT River'!J13</f>
        <v>0</v>
      </c>
      <c r="C96" s="45">
        <f>'CT River'!K13</f>
        <v>0</v>
      </c>
      <c r="D96" s="104" t="str">
        <f>Lilly!D14</f>
        <v>Tom O</v>
      </c>
      <c r="E96" s="52">
        <f>Lilly!J14</f>
        <v>0</v>
      </c>
      <c r="F96" s="45">
        <f>Lilly!K14</f>
        <v>0</v>
      </c>
      <c r="G96" s="104" t="str">
        <f>Winchester!D14</f>
        <v>Tom O</v>
      </c>
      <c r="H96" s="52">
        <f>Winchester!J14</f>
        <v>0</v>
      </c>
      <c r="I96" s="45">
        <f>Winchester!K14</f>
        <v>0</v>
      </c>
      <c r="J96" s="121" t="str">
        <f>Candlewood!D27</f>
        <v>X</v>
      </c>
      <c r="K96" s="52">
        <f>Candlewood!J27</f>
        <v>0</v>
      </c>
      <c r="L96" s="45">
        <f>Candlewood!K27</f>
        <v>0</v>
      </c>
      <c r="M96" s="104" t="str">
        <f>Pachaug!D14</f>
        <v>Tom O</v>
      </c>
      <c r="N96" s="52">
        <f>Pachaug!J14</f>
        <v>0</v>
      </c>
      <c r="O96" s="45">
        <f>Pachaug!K14</f>
        <v>0</v>
      </c>
      <c r="P96" s="141" t="str">
        <f>Beach!D26</f>
        <v>X</v>
      </c>
      <c r="Q96" s="52">
        <f>Beach!J29</f>
        <v>0</v>
      </c>
      <c r="R96" s="45">
        <f>Beach!K29</f>
        <v>0</v>
      </c>
      <c r="S96" s="104" t="str">
        <f>Masapaug!D14</f>
        <v>Tom O</v>
      </c>
      <c r="T96" s="52">
        <f>Masapaug!J14</f>
        <v>0</v>
      </c>
      <c r="U96" s="45">
        <f>Masapaug!K14</f>
        <v>0</v>
      </c>
      <c r="V96" s="104" t="str">
        <f>'CT River 2'!D14</f>
        <v>Tom O</v>
      </c>
      <c r="W96" s="52">
        <f>'CT River 2'!J14</f>
        <v>0</v>
      </c>
      <c r="X96" s="45">
        <f>'CT River 2'!K14</f>
        <v>0</v>
      </c>
    </row>
    <row r="97" spans="1:24" ht="10" customHeight="1" x14ac:dyDescent="0.25">
      <c r="A97" s="105" t="str">
        <f>'CT River'!D14</f>
        <v>Tom O</v>
      </c>
      <c r="B97" s="52">
        <f>'CT River'!J14</f>
        <v>0</v>
      </c>
      <c r="C97" s="45" t="str">
        <f>'CT River'!K14</f>
        <v xml:space="preserve"> </v>
      </c>
      <c r="D97" s="104" t="str">
        <f>Lilly!D26</f>
        <v>X</v>
      </c>
      <c r="E97" s="52">
        <f>Lilly!J26</f>
        <v>0</v>
      </c>
      <c r="F97" s="45">
        <f>Lilly!K26</f>
        <v>0</v>
      </c>
      <c r="G97" s="121" t="str">
        <f>Winchester!D26</f>
        <v>X</v>
      </c>
      <c r="H97" s="52">
        <f>Winchester!J26</f>
        <v>0</v>
      </c>
      <c r="I97" s="45">
        <f>Winchester!K26</f>
        <v>0</v>
      </c>
      <c r="J97" s="121" t="str">
        <f>Candlewood!D28</f>
        <v>X</v>
      </c>
      <c r="K97" s="52">
        <f>Candlewood!J28</f>
        <v>0</v>
      </c>
      <c r="L97" s="45">
        <f>Candlewood!K28</f>
        <v>0</v>
      </c>
      <c r="M97" s="121" t="str">
        <f>Pachaug!D26</f>
        <v>X</v>
      </c>
      <c r="N97" s="52">
        <f>Pachaug!J26</f>
        <v>0</v>
      </c>
      <c r="O97" s="45">
        <f>Pachaug!K26</f>
        <v>0</v>
      </c>
      <c r="P97" s="141" t="str">
        <f>Beach!D27</f>
        <v>X</v>
      </c>
      <c r="Q97" s="52">
        <f>Beach!J22</f>
        <v>0</v>
      </c>
      <c r="R97" s="45">
        <f>Beach!K22</f>
        <v>0</v>
      </c>
      <c r="S97" s="104" t="str">
        <f>Masapaug!D26</f>
        <v>X</v>
      </c>
      <c r="T97" s="52">
        <f>Masapaug!J4</f>
        <v>0</v>
      </c>
      <c r="U97" s="45">
        <f>Masapaug!K4</f>
        <v>0</v>
      </c>
      <c r="V97" s="121" t="str">
        <f>'CT River 2'!D26</f>
        <v>X</v>
      </c>
      <c r="W97" s="52">
        <f>'CT River 2'!J26</f>
        <v>0</v>
      </c>
      <c r="X97" s="45">
        <f>'CT River 2'!K26</f>
        <v>0</v>
      </c>
    </row>
    <row r="98" spans="1:24" ht="10" customHeight="1" x14ac:dyDescent="0.25">
      <c r="A98" s="104" t="str">
        <f>'CT River'!D26</f>
        <v>X</v>
      </c>
      <c r="B98" s="52">
        <f>'CT River'!J26</f>
        <v>0</v>
      </c>
      <c r="C98" s="45">
        <f>'CT River'!K26</f>
        <v>0</v>
      </c>
      <c r="D98" s="121" t="str">
        <f>Lilly!D27</f>
        <v>X</v>
      </c>
      <c r="E98" s="52">
        <f>Lilly!J27</f>
        <v>0</v>
      </c>
      <c r="F98" s="45">
        <f>Lilly!K27</f>
        <v>0</v>
      </c>
      <c r="G98" s="121" t="str">
        <f>Winchester!D27</f>
        <v>X</v>
      </c>
      <c r="H98" s="52">
        <f>Winchester!J27</f>
        <v>0</v>
      </c>
      <c r="I98" s="45">
        <f>Winchester!K27</f>
        <v>0</v>
      </c>
      <c r="J98" s="104" t="str">
        <f>Candlewood!D29</f>
        <v>X</v>
      </c>
      <c r="K98" s="52">
        <f>Candlewood!J29</f>
        <v>0</v>
      </c>
      <c r="L98" s="45">
        <f>Candlewood!K29</f>
        <v>0</v>
      </c>
      <c r="M98" s="121" t="str">
        <f>Pachaug!D27</f>
        <v>X</v>
      </c>
      <c r="N98" s="52">
        <f>Pachaug!J27</f>
        <v>0</v>
      </c>
      <c r="O98" s="45">
        <f>Pachaug!K27</f>
        <v>0</v>
      </c>
      <c r="P98" s="127" t="str">
        <f>Beach!D28</f>
        <v>X</v>
      </c>
      <c r="Q98" s="52">
        <f>Beach!J20</f>
        <v>0</v>
      </c>
      <c r="R98" s="45">
        <f>Beach!K20</f>
        <v>0</v>
      </c>
      <c r="S98" s="104" t="str">
        <f>Masapaug!D27</f>
        <v>X</v>
      </c>
      <c r="T98" s="52">
        <f>Masapaug!J5</f>
        <v>0</v>
      </c>
      <c r="U98" s="45">
        <f>Masapaug!K5</f>
        <v>0</v>
      </c>
      <c r="V98" s="121" t="str">
        <f>'CT River 2'!D27</f>
        <v>X</v>
      </c>
      <c r="W98" s="52">
        <f>'CT River 2'!J27</f>
        <v>0</v>
      </c>
      <c r="X98" s="45">
        <f>'CT River 2'!K27</f>
        <v>0</v>
      </c>
    </row>
    <row r="99" spans="1:24" ht="10" customHeight="1" x14ac:dyDescent="0.25">
      <c r="A99" s="104" t="str">
        <f>'CT River'!D27</f>
        <v>X</v>
      </c>
      <c r="B99" s="52">
        <f>'CT River'!J27</f>
        <v>0</v>
      </c>
      <c r="C99" s="45">
        <f>'CT River'!K27</f>
        <v>0</v>
      </c>
      <c r="D99" s="104" t="str">
        <f>Lilly!D28</f>
        <v>X</v>
      </c>
      <c r="E99" s="52">
        <f>Lilly!J28</f>
        <v>0</v>
      </c>
      <c r="F99" s="45">
        <f>Lilly!K28</f>
        <v>0</v>
      </c>
      <c r="G99" s="121" t="str">
        <f>Winchester!D28</f>
        <v>X</v>
      </c>
      <c r="H99" s="52">
        <f>Winchester!J28</f>
        <v>0</v>
      </c>
      <c r="I99" s="45">
        <f>Winchester!K28</f>
        <v>0</v>
      </c>
      <c r="J99" s="104" t="str">
        <f>Candlewood!D17</f>
        <v>Zack</v>
      </c>
      <c r="K99" s="52">
        <f>Candlewood!J17</f>
        <v>0</v>
      </c>
      <c r="L99" s="45">
        <f>Candlewood!K17</f>
        <v>0</v>
      </c>
      <c r="M99" s="121" t="str">
        <f>Pachaug!D28</f>
        <v>X</v>
      </c>
      <c r="N99" s="52">
        <f>Pachaug!J28</f>
        <v>0</v>
      </c>
      <c r="O99" s="45">
        <f>Pachaug!K28</f>
        <v>0</v>
      </c>
      <c r="P99" s="127" t="str">
        <f>Beach!D29</f>
        <v>X</v>
      </c>
      <c r="Q99" s="52">
        <f>Beach!J6</f>
        <v>0</v>
      </c>
      <c r="R99" s="45">
        <f>Beach!K6</f>
        <v>0</v>
      </c>
      <c r="S99" s="104" t="str">
        <f>Masapaug!D28</f>
        <v>X</v>
      </c>
      <c r="T99" s="52">
        <f>Masapaug!J6</f>
        <v>0</v>
      </c>
      <c r="U99" s="45">
        <f>Masapaug!K6</f>
        <v>0</v>
      </c>
      <c r="V99" s="121" t="str">
        <f>'CT River 2'!D28</f>
        <v>X</v>
      </c>
      <c r="W99" s="52">
        <f>'CT River 2'!J28</f>
        <v>0</v>
      </c>
      <c r="X99" s="45">
        <f>'CT River 2'!K28</f>
        <v>0</v>
      </c>
    </row>
    <row r="100" spans="1:24" ht="10" customHeight="1" x14ac:dyDescent="0.25">
      <c r="A100" s="121" t="str">
        <f>'CT River'!D28</f>
        <v>X</v>
      </c>
      <c r="B100" s="52">
        <f>'CT River'!J28</f>
        <v>0</v>
      </c>
      <c r="C100" s="45">
        <f>'CT River'!K28</f>
        <v>0</v>
      </c>
      <c r="D100" s="104" t="str">
        <f>Lilly!D29</f>
        <v>X</v>
      </c>
      <c r="E100" s="52">
        <f>Lilly!J29</f>
        <v>0</v>
      </c>
      <c r="F100" s="45">
        <f>Lilly!K29</f>
        <v>0</v>
      </c>
      <c r="G100" s="121" t="str">
        <f>Winchester!D29</f>
        <v>X</v>
      </c>
      <c r="H100" s="52">
        <f>Winchester!J29</f>
        <v>0</v>
      </c>
      <c r="I100" s="45">
        <f>Winchester!K29</f>
        <v>0</v>
      </c>
      <c r="J100" s="104" t="str">
        <f>Candlewood!D14</f>
        <v>Tom O</v>
      </c>
      <c r="K100" s="52">
        <f>Candlewood!J14</f>
        <v>4.1399999999999997</v>
      </c>
      <c r="L100" s="45" t="str">
        <f>Candlewood!K14</f>
        <v>SMB</v>
      </c>
      <c r="M100" s="121" t="str">
        <f>Pachaug!D29</f>
        <v>X</v>
      </c>
      <c r="N100" s="52">
        <f>Pachaug!J29</f>
        <v>0</v>
      </c>
      <c r="O100" s="45">
        <f>Pachaug!K29</f>
        <v>0</v>
      </c>
      <c r="P100" s="43" t="str">
        <f>Beach!D17</f>
        <v>Zack</v>
      </c>
      <c r="Q100" s="52">
        <f>Beach!J14</f>
        <v>0</v>
      </c>
      <c r="R100" s="45">
        <f>Beach!K14</f>
        <v>0</v>
      </c>
      <c r="S100" s="104" t="str">
        <f>Masapaug!D29</f>
        <v>X</v>
      </c>
      <c r="T100" s="52">
        <f>Masapaug!J23</f>
        <v>0</v>
      </c>
      <c r="U100" s="45">
        <f>Masapaug!K23</f>
        <v>0</v>
      </c>
      <c r="V100" s="121" t="str">
        <f>'CT River 2'!D29</f>
        <v>X</v>
      </c>
      <c r="W100" s="52">
        <f>'CT River 2'!J29</f>
        <v>0</v>
      </c>
      <c r="X100" s="45">
        <f>'CT River 2'!K29</f>
        <v>0</v>
      </c>
    </row>
    <row r="101" spans="1:24" ht="10" customHeight="1" x14ac:dyDescent="0.25">
      <c r="A101" s="104" t="str">
        <f>'CT River'!D29</f>
        <v>X</v>
      </c>
      <c r="B101" s="52">
        <f>'CT River'!J29</f>
        <v>0</v>
      </c>
      <c r="C101" s="45">
        <f>'CT River'!K29</f>
        <v>0</v>
      </c>
      <c r="D101" s="104" t="str">
        <f>Lilly!D17</f>
        <v>Zack</v>
      </c>
      <c r="E101" s="52">
        <f>Lilly!J17</f>
        <v>0</v>
      </c>
      <c r="F101" s="45">
        <f>Lilly!K17</f>
        <v>0</v>
      </c>
      <c r="G101" s="104" t="str">
        <f>Winchester!D17</f>
        <v>Zack</v>
      </c>
      <c r="H101" s="52">
        <f>Winchester!J17</f>
        <v>0</v>
      </c>
      <c r="I101" s="45">
        <f>Winchester!K17</f>
        <v>0</v>
      </c>
      <c r="J101" s="106" t="str">
        <f>Candlewood!D4</f>
        <v>Armand</v>
      </c>
      <c r="K101" s="52">
        <f>Candlewood!J4</f>
        <v>4.7</v>
      </c>
      <c r="L101" s="45" t="str">
        <f>Candlewood!K4</f>
        <v>SMB</v>
      </c>
      <c r="M101" s="104" t="str">
        <f>Pachaug!D17</f>
        <v>Zack</v>
      </c>
      <c r="N101" s="52">
        <f>Pachaug!J17</f>
        <v>0</v>
      </c>
      <c r="O101" s="45">
        <f>Pachaug!K17</f>
        <v>0</v>
      </c>
      <c r="P101" s="105" t="str">
        <f>Beach!D5</f>
        <v>Dean</v>
      </c>
      <c r="Q101" s="52">
        <f>Beach!J5</f>
        <v>1.38</v>
      </c>
      <c r="R101" s="45" t="str">
        <f>Beach!K5</f>
        <v>LMB</v>
      </c>
      <c r="S101" s="104" t="str">
        <f>Masapaug!D17</f>
        <v>Zack</v>
      </c>
      <c r="T101" s="52">
        <f>Masapaug!J8</f>
        <v>0</v>
      </c>
      <c r="U101" s="45">
        <f>Masapaug!K8</f>
        <v>0</v>
      </c>
      <c r="V101" s="104" t="str">
        <f>'CT River 2'!D17</f>
        <v>Zack</v>
      </c>
      <c r="W101" s="52">
        <f>'CT River 2'!J17</f>
        <v>0</v>
      </c>
      <c r="X101" s="45">
        <f>'CT River 2'!K17</f>
        <v>0</v>
      </c>
    </row>
    <row r="102" spans="1:24" ht="10" customHeight="1" x14ac:dyDescent="0.25">
      <c r="A102" s="105" t="str">
        <f>'CT River'!D17</f>
        <v>Zack</v>
      </c>
      <c r="B102" s="52">
        <f>'CT River'!J17</f>
        <v>0</v>
      </c>
      <c r="C102" s="45">
        <f>'CT River'!K17</f>
        <v>0</v>
      </c>
      <c r="D102" s="104" t="str">
        <f>Lilly!D15</f>
        <v>Ryan</v>
      </c>
      <c r="E102" s="52">
        <f>Lilly!J15</f>
        <v>6</v>
      </c>
      <c r="F102" s="45" t="str">
        <f>Lilly!K15</f>
        <v>LMB</v>
      </c>
      <c r="G102" s="104" t="str">
        <f>Winchester!D15</f>
        <v>Ryan</v>
      </c>
      <c r="H102" s="52">
        <f>Winchester!J15</f>
        <v>5.55</v>
      </c>
      <c r="I102" s="45" t="str">
        <f>Winchester!K15</f>
        <v>LMB</v>
      </c>
      <c r="J102" s="105" t="str">
        <f>Candlewood!D22</f>
        <v>Oz</v>
      </c>
      <c r="K102" s="52">
        <f>Candlewood!J22</f>
        <v>4.92</v>
      </c>
      <c r="L102" s="45" t="str">
        <f>Candlewood!K22</f>
        <v>LMB</v>
      </c>
      <c r="M102" s="104" t="str">
        <f>Pachaug!D4</f>
        <v>Armand</v>
      </c>
      <c r="N102" s="52">
        <f>Pachaug!J4</f>
        <v>4.1500000000000004</v>
      </c>
      <c r="O102" s="45" t="str">
        <f>Pachaug!K4</f>
        <v>LMB</v>
      </c>
      <c r="P102" s="105" t="str">
        <f>Beach!D7</f>
        <v>Jason</v>
      </c>
      <c r="Q102" s="52">
        <f>Beach!J7</f>
        <v>1.38</v>
      </c>
      <c r="R102" s="45" t="str">
        <f>Beach!K7</f>
        <v>LMB</v>
      </c>
      <c r="S102" s="104" t="str">
        <f>Masapaug!D12</f>
        <v>Steve D</v>
      </c>
      <c r="T102" s="52">
        <f>Masapaug!J12</f>
        <v>2.78</v>
      </c>
      <c r="U102" s="45" t="str">
        <f>Masapaug!K12</f>
        <v>LMB</v>
      </c>
      <c r="V102" s="104" t="str">
        <f>'CT River 2'!D23</f>
        <v>Rich T</v>
      </c>
      <c r="W102" s="52">
        <f>'CT River 2'!J23</f>
        <v>3.13</v>
      </c>
      <c r="X102" s="45" t="str">
        <f>'CT River 2'!K23</f>
        <v xml:space="preserve">LMB </v>
      </c>
    </row>
    <row r="103" spans="1:24" ht="10" customHeight="1" x14ac:dyDescent="0.25">
      <c r="A103" s="104" t="str">
        <f>A102</f>
        <v>Zack</v>
      </c>
      <c r="B103" s="115">
        <f>B102</f>
        <v>0</v>
      </c>
      <c r="C103" s="116">
        <f>C102</f>
        <v>0</v>
      </c>
      <c r="D103" s="105" t="str">
        <f>D102</f>
        <v>Ryan</v>
      </c>
      <c r="E103" s="107">
        <f t="shared" ref="E103:X103" si="30">E102</f>
        <v>6</v>
      </c>
      <c r="F103" s="117" t="str">
        <f>F102</f>
        <v>LMB</v>
      </c>
      <c r="G103" s="104" t="str">
        <f>G102</f>
        <v>Ryan</v>
      </c>
      <c r="H103" s="115">
        <f>H102</f>
        <v>5.55</v>
      </c>
      <c r="I103" s="107" t="str">
        <f>I102</f>
        <v>LMB</v>
      </c>
      <c r="J103" s="105" t="str">
        <f>J102</f>
        <v>Oz</v>
      </c>
      <c r="K103" s="107">
        <f t="shared" si="30"/>
        <v>4.92</v>
      </c>
      <c r="L103" s="105" t="str">
        <f t="shared" si="30"/>
        <v>LMB</v>
      </c>
      <c r="M103" s="105" t="str">
        <f>M102</f>
        <v>Armand</v>
      </c>
      <c r="N103" s="107">
        <f t="shared" si="30"/>
        <v>4.1500000000000004</v>
      </c>
      <c r="O103" s="105" t="str">
        <f t="shared" si="30"/>
        <v>LMB</v>
      </c>
      <c r="P103" s="105" t="str">
        <f>P102</f>
        <v>Jason</v>
      </c>
      <c r="Q103" s="107">
        <f t="shared" si="30"/>
        <v>1.38</v>
      </c>
      <c r="R103" s="105" t="str">
        <f t="shared" si="30"/>
        <v>LMB</v>
      </c>
      <c r="S103" s="105" t="str">
        <f>S102</f>
        <v>Steve D</v>
      </c>
      <c r="T103" s="107">
        <f t="shared" si="30"/>
        <v>2.78</v>
      </c>
      <c r="U103" s="105" t="str">
        <f t="shared" si="30"/>
        <v>LMB</v>
      </c>
      <c r="V103" s="105" t="str">
        <f>V102</f>
        <v>Rich T</v>
      </c>
      <c r="W103" s="107">
        <f t="shared" si="30"/>
        <v>3.13</v>
      </c>
      <c r="X103" s="105" t="str">
        <f t="shared" si="30"/>
        <v xml:space="preserve">LMB </v>
      </c>
    </row>
    <row r="104" spans="1:24" ht="10" customHeight="1" x14ac:dyDescent="0.25"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1:24" ht="10" customHeight="1" x14ac:dyDescent="0.25">
      <c r="N105" s="40"/>
    </row>
    <row r="106" spans="1:24" ht="10" customHeight="1" x14ac:dyDescent="0.25">
      <c r="N106" s="40"/>
    </row>
    <row r="107" spans="1:24" ht="10" customHeight="1" x14ac:dyDescent="0.25">
      <c r="G107" s="109"/>
      <c r="H107" s="110"/>
      <c r="N107" s="40"/>
    </row>
    <row r="108" spans="1:24" ht="10" customHeight="1" x14ac:dyDescent="0.25">
      <c r="N108" s="40"/>
    </row>
    <row r="109" spans="1:24" ht="10" customHeight="1" x14ac:dyDescent="0.25">
      <c r="N109" s="40"/>
    </row>
    <row r="110" spans="1:24" ht="10" customHeight="1" x14ac:dyDescent="0.25">
      <c r="N110" s="40"/>
    </row>
    <row r="111" spans="1:24" ht="10" customHeight="1" x14ac:dyDescent="0.25">
      <c r="N111" s="40"/>
    </row>
    <row r="112" spans="1:24" ht="10" customHeight="1" x14ac:dyDescent="0.25">
      <c r="N112" s="40"/>
    </row>
    <row r="113" spans="14:14" ht="10" customHeight="1" x14ac:dyDescent="0.25">
      <c r="N113" s="40"/>
    </row>
    <row r="114" spans="14:14" ht="10" customHeight="1" x14ac:dyDescent="0.25">
      <c r="N114" s="40"/>
    </row>
    <row r="115" spans="14:14" ht="10" customHeight="1" x14ac:dyDescent="0.25">
      <c r="N115" s="40"/>
    </row>
    <row r="116" spans="14:14" ht="10" customHeight="1" x14ac:dyDescent="0.25">
      <c r="N116" s="40"/>
    </row>
    <row r="117" spans="14:14" ht="10" customHeight="1" x14ac:dyDescent="0.25">
      <c r="N117" s="40"/>
    </row>
    <row r="118" spans="14:14" ht="10" customHeight="1" x14ac:dyDescent="0.25">
      <c r="N118" s="40"/>
    </row>
  </sheetData>
  <sortState xmlns:xlrd2="http://schemas.microsoft.com/office/spreadsheetml/2017/richdata2" ref="AG16:AH41">
    <sortCondition ref="AH16"/>
  </sortState>
  <mergeCells count="39">
    <mergeCell ref="P75:R75"/>
    <mergeCell ref="S75:U75"/>
    <mergeCell ref="V75:X75"/>
    <mergeCell ref="L16:M16"/>
    <mergeCell ref="L17:M17"/>
    <mergeCell ref="L18:M18"/>
    <mergeCell ref="A74:X74"/>
    <mergeCell ref="A75:C75"/>
    <mergeCell ref="D75:F75"/>
    <mergeCell ref="G75:I75"/>
    <mergeCell ref="J75:L75"/>
    <mergeCell ref="M75:O75"/>
    <mergeCell ref="I45:J45"/>
    <mergeCell ref="L19:M19"/>
    <mergeCell ref="L22:M22"/>
    <mergeCell ref="W13:AC13"/>
    <mergeCell ref="A44:Q44"/>
    <mergeCell ref="S45:T45"/>
    <mergeCell ref="A45:B45"/>
    <mergeCell ref="G45:H45"/>
    <mergeCell ref="L15:M15"/>
    <mergeCell ref="C45:D45"/>
    <mergeCell ref="E45:F45"/>
    <mergeCell ref="L21:M21"/>
    <mergeCell ref="K45:L45"/>
    <mergeCell ref="I14:J14"/>
    <mergeCell ref="S15:T15"/>
    <mergeCell ref="L20:M20"/>
    <mergeCell ref="S14:AH14"/>
    <mergeCell ref="M45:N45"/>
    <mergeCell ref="O45:P45"/>
    <mergeCell ref="L14:M14"/>
    <mergeCell ref="AG15:AH15"/>
    <mergeCell ref="U15:V15"/>
    <mergeCell ref="W15:X15"/>
    <mergeCell ref="AA15:AB15"/>
    <mergeCell ref="AC15:AD15"/>
    <mergeCell ref="AE15:AF15"/>
    <mergeCell ref="Y15:Z15"/>
  </mergeCells>
  <phoneticPr fontId="0" type="noConversion"/>
  <pageMargins left="0.75" right="0.75" top="1" bottom="1" header="0.5" footer="0.5"/>
  <pageSetup scale="46" orientation="landscape" horizontalDpi="4294967293" r:id="rId1"/>
  <headerFooter alignWithMargins="0"/>
  <ignoredErrors>
    <ignoredError sqref="X11:Z11 B37:B39" evalError="1"/>
  </ignoredErrors>
  <webPublishItems count="1">
    <webPublishItem id="8269" divId="MVBC Trail 2006_8269" sourceType="range" sourceRef="B1:W11" destinationFile="C:\mvbc\MVBC_Trail_2006_files\pointsYTD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L44"/>
  <sheetViews>
    <sheetView tabSelected="1" workbookViewId="0">
      <selection activeCell="N33" sqref="N33"/>
    </sheetView>
  </sheetViews>
  <sheetFormatPr defaultColWidth="9.1796875" defaultRowHeight="11.5" x14ac:dyDescent="0.25"/>
  <cols>
    <col min="1" max="1" width="11" style="79" customWidth="1"/>
    <col min="2" max="2" width="8.453125" style="79" customWidth="1"/>
    <col min="3" max="3" width="7.1796875" style="79" customWidth="1"/>
    <col min="4" max="4" width="4.7265625" style="79" customWidth="1"/>
    <col min="5" max="5" width="16.7265625" style="79" customWidth="1"/>
    <col min="6" max="6" width="11.54296875" style="79" customWidth="1"/>
    <col min="7" max="7" width="7.81640625" style="79" customWidth="1"/>
    <col min="8" max="8" width="9" style="79" customWidth="1"/>
    <col min="9" max="9" width="8" style="79" customWidth="1"/>
    <col min="10" max="10" width="4.7265625" style="79" customWidth="1"/>
    <col min="11" max="11" width="12.7265625" style="79" customWidth="1"/>
    <col min="12" max="12" width="10.1796875" style="79" bestFit="1" customWidth="1"/>
    <col min="13" max="16384" width="9.1796875" style="79"/>
  </cols>
  <sheetData>
    <row r="1" spans="1:12" x14ac:dyDescent="0.25">
      <c r="A1" s="173" t="s">
        <v>118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3" spans="1:12" x14ac:dyDescent="0.25">
      <c r="A3" s="177" t="s">
        <v>56</v>
      </c>
      <c r="B3" s="177"/>
      <c r="C3" s="177"/>
      <c r="E3" s="177" t="s">
        <v>22</v>
      </c>
      <c r="F3" s="177"/>
      <c r="G3" s="177"/>
      <c r="H3" s="177"/>
      <c r="I3" s="177"/>
      <c r="K3" s="177" t="s">
        <v>95</v>
      </c>
      <c r="L3" s="177"/>
    </row>
    <row r="4" spans="1:12" x14ac:dyDescent="0.25">
      <c r="A4" s="80" t="s">
        <v>0</v>
      </c>
      <c r="B4" s="80" t="s">
        <v>18</v>
      </c>
      <c r="C4" s="80" t="s">
        <v>15</v>
      </c>
      <c r="E4" s="81" t="s">
        <v>20</v>
      </c>
      <c r="F4" s="80" t="s">
        <v>0</v>
      </c>
      <c r="G4" s="80" t="s">
        <v>6</v>
      </c>
      <c r="H4" s="80" t="s">
        <v>27</v>
      </c>
      <c r="I4" s="80" t="s">
        <v>42</v>
      </c>
      <c r="K4" s="80" t="s">
        <v>0</v>
      </c>
      <c r="L4" s="80" t="s">
        <v>96</v>
      </c>
    </row>
    <row r="5" spans="1:12" x14ac:dyDescent="0.25">
      <c r="A5" s="82" t="str">
        <f>YTD!E15</f>
        <v>Steve D</v>
      </c>
      <c r="B5" s="82">
        <f>YTD!F15</f>
        <v>1</v>
      </c>
      <c r="C5" s="82">
        <f>YTD!G15</f>
        <v>22</v>
      </c>
      <c r="E5" s="84" t="str">
        <f>[2]YTD!L15</f>
        <v>CT River</v>
      </c>
      <c r="F5" s="133" t="str">
        <f>IF(YTD!A103="X","N/A",YTD!A103)</f>
        <v>Zack</v>
      </c>
      <c r="G5" s="132">
        <f>YTD!B103</f>
        <v>0</v>
      </c>
      <c r="H5" s="131" t="str">
        <f>IF(YTD!C103=0,"N/A",YTD!C103)</f>
        <v>N/A</v>
      </c>
      <c r="I5" s="125" t="str">
        <f>IF((H5="LMB")*AND(G5&gt;=6),"YES",IF((H5="SMB")*AND(G5&gt;=4),"YES","NO"))</f>
        <v>NO</v>
      </c>
      <c r="K5" s="86" t="str">
        <f>YTD!S55</f>
        <v>Steve D</v>
      </c>
      <c r="L5" s="85">
        <f>YTD!T55</f>
        <v>46.91</v>
      </c>
    </row>
    <row r="6" spans="1:12" x14ac:dyDescent="0.25">
      <c r="A6" s="82" t="str">
        <f>YTD!E16</f>
        <v>Jason</v>
      </c>
      <c r="B6" s="82">
        <f>YTD!F16</f>
        <v>2</v>
      </c>
      <c r="C6" s="82">
        <f>YTD!G16</f>
        <v>24</v>
      </c>
      <c r="E6" s="84" t="str">
        <f>[2]YTD!L16</f>
        <v>Lilly</v>
      </c>
      <c r="F6" s="133" t="str">
        <f>IF(YTD!D103="X","N/A",YTD!D103)</f>
        <v>Ryan</v>
      </c>
      <c r="G6" s="124">
        <f>YTD!E103</f>
        <v>6</v>
      </c>
      <c r="H6" s="130" t="str">
        <f>IF(YTD!F103=0,"N/A",YTD!F103)</f>
        <v>LMB</v>
      </c>
      <c r="I6" s="125" t="str">
        <f>IF((H6="LMB")*AND(G6&gt;=6),"YES",IF((H6="SMB")*AND(G6&gt;=4),"YES","NO"))</f>
        <v>YES</v>
      </c>
      <c r="K6" s="86" t="str">
        <f>YTD!S50</f>
        <v>Jason</v>
      </c>
      <c r="L6" s="85">
        <f>YTD!T50</f>
        <v>42.65</v>
      </c>
    </row>
    <row r="7" spans="1:12" x14ac:dyDescent="0.25">
      <c r="A7" s="82" t="str">
        <f>YTD!E17</f>
        <v>Dean</v>
      </c>
      <c r="B7" s="82">
        <f>YTD!F17</f>
        <v>3</v>
      </c>
      <c r="C7" s="82">
        <f>YTD!G17</f>
        <v>29</v>
      </c>
      <c r="E7" s="84" t="str">
        <f>[2]YTD!L17</f>
        <v>Winchester</v>
      </c>
      <c r="F7" s="133" t="str">
        <f>IF(YTD!G103="X","N/A",YTD!G103)</f>
        <v>Ryan</v>
      </c>
      <c r="G7" s="132">
        <f>YTD!H103</f>
        <v>5.55</v>
      </c>
      <c r="H7" s="131" t="str">
        <f>IF(YTD!I103=0,"N/A",YTD!I103)</f>
        <v>LMB</v>
      </c>
      <c r="I7" s="125" t="str">
        <f>IF((H7="LMB")*AND(G7&gt;=6),"YES",IF((H7="SMB")*AND(G7&gt;=4),"YES","NO"))</f>
        <v>NO</v>
      </c>
      <c r="K7" s="86" t="str">
        <f>YTD!S47</f>
        <v>Armand</v>
      </c>
      <c r="L7" s="85">
        <f>YTD!T47</f>
        <v>36.39</v>
      </c>
    </row>
    <row r="8" spans="1:12" x14ac:dyDescent="0.25">
      <c r="A8" s="82" t="str">
        <f>YTD!E18</f>
        <v>Armand</v>
      </c>
      <c r="B8" s="82">
        <f>YTD!F18</f>
        <v>4</v>
      </c>
      <c r="C8" s="82">
        <f>YTD!G18</f>
        <v>30</v>
      </c>
      <c r="E8" s="84" t="s">
        <v>120</v>
      </c>
      <c r="F8" s="143" t="s">
        <v>94</v>
      </c>
      <c r="G8" s="142">
        <v>4.7</v>
      </c>
      <c r="H8" s="143" t="s">
        <v>119</v>
      </c>
      <c r="I8" s="143" t="s">
        <v>121</v>
      </c>
      <c r="K8" s="86" t="str">
        <f>YTD!S48</f>
        <v>Dean</v>
      </c>
      <c r="L8" s="85">
        <f>YTD!T48</f>
        <v>34.480000000000004</v>
      </c>
    </row>
    <row r="9" spans="1:12" x14ac:dyDescent="0.25">
      <c r="A9" s="82" t="str">
        <f>YTD!E19</f>
        <v>Kevin</v>
      </c>
      <c r="B9" s="82">
        <f>YTD!F19</f>
        <v>5</v>
      </c>
      <c r="C9" s="82">
        <f>YTD!G19</f>
        <v>42</v>
      </c>
      <c r="E9" s="84" t="s">
        <v>120</v>
      </c>
      <c r="F9" s="143" t="s">
        <v>122</v>
      </c>
      <c r="G9" s="142">
        <v>4.1399999999999997</v>
      </c>
      <c r="H9" s="143" t="s">
        <v>119</v>
      </c>
      <c r="I9" s="143" t="s">
        <v>121</v>
      </c>
      <c r="K9" s="86" t="str">
        <f>YTD!S51</f>
        <v>Kevin</v>
      </c>
      <c r="L9" s="85">
        <f>YTD!T51</f>
        <v>31.200000000000003</v>
      </c>
    </row>
    <row r="10" spans="1:12" x14ac:dyDescent="0.25">
      <c r="A10" s="82" t="str">
        <f>YTD!E20</f>
        <v>Eli</v>
      </c>
      <c r="B10" s="82">
        <f>YTD!F20</f>
        <v>6</v>
      </c>
      <c r="C10" s="82">
        <f>YTD!G20</f>
        <v>48</v>
      </c>
      <c r="E10" s="84" t="str">
        <f>[2]YTD!L18</f>
        <v>candlewood</v>
      </c>
      <c r="F10" s="133" t="str">
        <f>IF(YTD!J103="X","N/A",YTD!J103)</f>
        <v>Oz</v>
      </c>
      <c r="G10" s="132">
        <f>YTD!K103</f>
        <v>4.92</v>
      </c>
      <c r="H10" s="131" t="str">
        <f>IF(YTD!L103=0,"N/A",YTD!L103)</f>
        <v>LMB</v>
      </c>
      <c r="I10" s="125" t="str">
        <f t="shared" ref="I10:I15" si="0">IF((H10="LMB")*AND(G10&gt;=6),"Yes",IF((H10="SMB")*AND(G10&gt;=4),"YES","NO"))</f>
        <v>NO</v>
      </c>
      <c r="K10" s="86" t="str">
        <f>YTD!S58</f>
        <v>Ryan</v>
      </c>
      <c r="L10" s="85">
        <f>YTD!T58</f>
        <v>29.089999999999996</v>
      </c>
    </row>
    <row r="11" spans="1:12" x14ac:dyDescent="0.25">
      <c r="A11" s="82" t="str">
        <f>YTD!E21</f>
        <v>Rich T</v>
      </c>
      <c r="B11" s="82">
        <f>YTD!F21</f>
        <v>7</v>
      </c>
      <c r="C11" s="82">
        <f>YTD!G21</f>
        <v>49</v>
      </c>
      <c r="E11" s="84" t="str">
        <f>[2]YTD!L19</f>
        <v>Pachaug</v>
      </c>
      <c r="F11" s="133" t="str">
        <f>IF(YTD!M103="X","N/A",YTD!M103)</f>
        <v>Armand</v>
      </c>
      <c r="G11" s="132">
        <f>YTD!N103</f>
        <v>4.1500000000000004</v>
      </c>
      <c r="H11" s="131" t="str">
        <f>IF(YTD!O103=0,"N/A",YTD!O103)</f>
        <v>LMB</v>
      </c>
      <c r="I11" s="125" t="str">
        <f t="shared" si="0"/>
        <v>NO</v>
      </c>
      <c r="K11" s="86" t="str">
        <f>YTD!S54</f>
        <v>Scott</v>
      </c>
      <c r="L11" s="85">
        <f>YTD!T54</f>
        <v>24.78</v>
      </c>
    </row>
    <row r="12" spans="1:12" x14ac:dyDescent="0.25">
      <c r="A12" s="82" t="str">
        <f>YTD!E22</f>
        <v>Scott</v>
      </c>
      <c r="B12" s="82">
        <f>YTD!F22</f>
        <v>8</v>
      </c>
      <c r="C12" s="82">
        <f>YTD!G22</f>
        <v>51</v>
      </c>
      <c r="E12" s="84" t="s">
        <v>115</v>
      </c>
      <c r="F12" s="143" t="s">
        <v>84</v>
      </c>
      <c r="G12" s="142">
        <f>YTD!Q102</f>
        <v>1.38</v>
      </c>
      <c r="H12" s="143" t="str">
        <f>IF(YTD!R102=0,"N/A",YTD!R102)</f>
        <v>LMB</v>
      </c>
      <c r="I12" s="143" t="str">
        <f t="shared" si="0"/>
        <v>NO</v>
      </c>
      <c r="K12" s="86" t="str">
        <f>YTD!S66</f>
        <v>Rich T</v>
      </c>
      <c r="L12" s="85">
        <f>YTD!T66</f>
        <v>21.580000000000002</v>
      </c>
    </row>
    <row r="13" spans="1:12" x14ac:dyDescent="0.25">
      <c r="A13" s="82" t="str">
        <f>YTD!E23</f>
        <v>Morrie</v>
      </c>
      <c r="B13" s="82">
        <f>YTD!F23</f>
        <v>9</v>
      </c>
      <c r="C13" s="82">
        <f>YTD!G23</f>
        <v>54</v>
      </c>
      <c r="E13" s="84" t="str">
        <f>[2]YTD!L20</f>
        <v>Beach</v>
      </c>
      <c r="F13" s="133" t="s">
        <v>85</v>
      </c>
      <c r="G13" s="132">
        <f>YTD!Q103</f>
        <v>1.38</v>
      </c>
      <c r="H13" s="131" t="str">
        <f>IF(YTD!R103=0,"N/A",YTD!R103)</f>
        <v>LMB</v>
      </c>
      <c r="I13" s="125" t="str">
        <f t="shared" si="0"/>
        <v>NO</v>
      </c>
      <c r="K13" s="86" t="str">
        <f>YTD!S52</f>
        <v>Morrie</v>
      </c>
      <c r="L13" s="85">
        <f>YTD!T52</f>
        <v>20.160000000000004</v>
      </c>
    </row>
    <row r="14" spans="1:12" x14ac:dyDescent="0.25">
      <c r="A14" s="82" t="str">
        <f>YTD!E24</f>
        <v>John</v>
      </c>
      <c r="B14" s="82">
        <f>YTD!F24</f>
        <v>10</v>
      </c>
      <c r="C14" s="82">
        <f>YTD!G24</f>
        <v>58</v>
      </c>
      <c r="E14" s="84" t="str">
        <f>[2]YTD!L21</f>
        <v>Masapaug</v>
      </c>
      <c r="F14" s="133" t="str">
        <f>IF(YTD!S103="X","N/A",YTD!S103)</f>
        <v>Steve D</v>
      </c>
      <c r="G14" s="132">
        <f>YTD!T103</f>
        <v>2.78</v>
      </c>
      <c r="H14" s="131" t="str">
        <f>IF(YTD!U103=0,"N/A",YTD!U103)</f>
        <v>LMB</v>
      </c>
      <c r="I14" s="125" t="str">
        <f t="shared" si="0"/>
        <v>NO</v>
      </c>
      <c r="K14" s="86" t="str">
        <f>YTD!S68</f>
        <v>Eli</v>
      </c>
      <c r="L14" s="85">
        <f>YTD!T68</f>
        <v>19.25</v>
      </c>
    </row>
    <row r="15" spans="1:12" x14ac:dyDescent="0.25">
      <c r="A15" s="82" t="str">
        <f>YTD!E25</f>
        <v>Jack</v>
      </c>
      <c r="B15" s="82">
        <f>YTD!F25</f>
        <v>11</v>
      </c>
      <c r="C15" s="82">
        <f>YTD!G25</f>
        <v>70</v>
      </c>
      <c r="E15" s="84" t="s">
        <v>123</v>
      </c>
      <c r="F15" s="133" t="str">
        <f>IF(YTD!V103="X","N/A",YTD!V103)</f>
        <v>Rich T</v>
      </c>
      <c r="G15" s="132">
        <f>YTD!W103</f>
        <v>3.13</v>
      </c>
      <c r="H15" s="131" t="str">
        <f>IF(YTD!X103=0,"N/A",YTD!X103)</f>
        <v xml:space="preserve">LMB </v>
      </c>
      <c r="I15" s="125" t="str">
        <f t="shared" si="0"/>
        <v>NO</v>
      </c>
      <c r="K15" s="86" t="str">
        <f>YTD!S49</f>
        <v>Jack</v>
      </c>
      <c r="L15" s="85">
        <f>YTD!T49</f>
        <v>19.02</v>
      </c>
    </row>
    <row r="16" spans="1:12" x14ac:dyDescent="0.25">
      <c r="A16" s="82" t="str">
        <f>YTD!E26</f>
        <v>Tom O</v>
      </c>
      <c r="B16" s="82">
        <f>YTD!F26</f>
        <v>12</v>
      </c>
      <c r="C16" s="82">
        <f>YTD!G26</f>
        <v>73</v>
      </c>
      <c r="K16" s="86" t="str">
        <f>YTD!S57</f>
        <v>Tom O</v>
      </c>
      <c r="L16" s="85">
        <f>YTD!T57</f>
        <v>17.07</v>
      </c>
    </row>
    <row r="17" spans="1:12" x14ac:dyDescent="0.25">
      <c r="A17" s="82" t="str">
        <f>YTD!E27</f>
        <v>Pete</v>
      </c>
      <c r="B17" s="82">
        <f>YTD!F27</f>
        <v>12</v>
      </c>
      <c r="C17" s="82">
        <f>YTD!G27</f>
        <v>73</v>
      </c>
      <c r="E17" s="87" t="s">
        <v>23</v>
      </c>
      <c r="F17" s="88"/>
      <c r="G17" s="88"/>
      <c r="H17" s="88"/>
      <c r="I17" s="89"/>
      <c r="K17" s="86" t="str">
        <f>YTD!S65</f>
        <v>Oz</v>
      </c>
      <c r="L17" s="85">
        <f>YTD!T65</f>
        <v>14.14</v>
      </c>
    </row>
    <row r="18" spans="1:12" x14ac:dyDescent="0.25">
      <c r="A18" s="82" t="str">
        <f>YTD!E28</f>
        <v>Steve S</v>
      </c>
      <c r="B18" s="82">
        <f>YTD!F28</f>
        <v>14</v>
      </c>
      <c r="C18" s="82">
        <f>YTD!G28</f>
        <v>75</v>
      </c>
      <c r="E18" s="80" t="s">
        <v>20</v>
      </c>
      <c r="F18" s="80" t="s">
        <v>41</v>
      </c>
      <c r="G18" s="80" t="s">
        <v>36</v>
      </c>
      <c r="H18" s="80" t="s">
        <v>25</v>
      </c>
      <c r="I18" s="80" t="s">
        <v>24</v>
      </c>
      <c r="K18" s="86" t="str">
        <f>YTD!S62</f>
        <v>Pete</v>
      </c>
      <c r="L18" s="85">
        <f>YTD!T62</f>
        <v>13.900000000000002</v>
      </c>
    </row>
    <row r="19" spans="1:12" x14ac:dyDescent="0.25">
      <c r="A19" s="82" t="str">
        <f>YTD!E29</f>
        <v>Ryan</v>
      </c>
      <c r="B19" s="82">
        <f>YTD!F29</f>
        <v>15</v>
      </c>
      <c r="C19" s="82">
        <f>YTD!G29</f>
        <v>85</v>
      </c>
      <c r="E19" s="86" t="str">
        <f>YTD!L15</f>
        <v>CT River</v>
      </c>
      <c r="F19" s="83">
        <f>'CT River'!E30</f>
        <v>0</v>
      </c>
      <c r="G19" s="90">
        <f>'CT River'!M30</f>
        <v>0</v>
      </c>
      <c r="H19" s="85">
        <f>'CT River'!L30</f>
        <v>0</v>
      </c>
      <c r="I19" s="85">
        <f t="shared" ref="I19:I26" si="1">IF(G19=0,0,H19/G19)</f>
        <v>0</v>
      </c>
      <c r="K19" s="86" t="str">
        <f>YTD!S56</f>
        <v>Steve S</v>
      </c>
      <c r="L19" s="85">
        <f>YTD!T56</f>
        <v>12.03</v>
      </c>
    </row>
    <row r="20" spans="1:12" x14ac:dyDescent="0.25">
      <c r="A20" s="82" t="str">
        <f>YTD!E30</f>
        <v>Zack</v>
      </c>
      <c r="B20" s="82">
        <f>YTD!F30</f>
        <v>16</v>
      </c>
      <c r="C20" s="82">
        <f>YTD!G30</f>
        <v>107</v>
      </c>
      <c r="E20" s="86" t="str">
        <f>YTD!L16</f>
        <v>Lilly</v>
      </c>
      <c r="F20" s="83">
        <f>Lilly!E30</f>
        <v>21</v>
      </c>
      <c r="G20" s="90">
        <f>Lilly!M30</f>
        <v>59</v>
      </c>
      <c r="H20" s="85">
        <f>Lilly!L30</f>
        <v>118.87000000000002</v>
      </c>
      <c r="I20" s="85">
        <f t="shared" si="1"/>
        <v>2.0147457627118648</v>
      </c>
      <c r="K20" s="86" t="str">
        <f>YTD!S67</f>
        <v>Rich K</v>
      </c>
      <c r="L20" s="85">
        <f>YTD!T67</f>
        <v>6.8100000000000005</v>
      </c>
    </row>
    <row r="21" spans="1:12" x14ac:dyDescent="0.25">
      <c r="A21" s="82" t="str">
        <f>YTD!E31</f>
        <v>Rich K</v>
      </c>
      <c r="B21" s="82">
        <f>YTD!F31</f>
        <v>17</v>
      </c>
      <c r="C21" s="82">
        <f>YTD!G31</f>
        <v>122</v>
      </c>
      <c r="E21" s="86" t="str">
        <f>YTD!L17</f>
        <v>Winchester</v>
      </c>
      <c r="F21" s="83">
        <f>Winchester!E30</f>
        <v>21</v>
      </c>
      <c r="G21" s="90">
        <f>Winchester!M30</f>
        <v>39</v>
      </c>
      <c r="H21" s="85">
        <f>Winchester!L30</f>
        <v>54.23</v>
      </c>
      <c r="I21" s="85">
        <f t="shared" si="1"/>
        <v>1.3905128205128203</v>
      </c>
      <c r="K21" s="86" t="str">
        <f>YTD!S53</f>
        <v>Rich B</v>
      </c>
      <c r="L21" s="85">
        <f>YTD!T53</f>
        <v>5.64</v>
      </c>
    </row>
    <row r="22" spans="1:12" x14ac:dyDescent="0.25">
      <c r="A22" s="82" t="str">
        <f>YTD!E32</f>
        <v>Oz</v>
      </c>
      <c r="B22" s="82">
        <f>YTD!F32</f>
        <v>18</v>
      </c>
      <c r="C22" s="82">
        <f>YTD!G32</f>
        <v>123</v>
      </c>
      <c r="E22" s="86" t="str">
        <f>YTD!L18</f>
        <v>candlewood</v>
      </c>
      <c r="F22" s="83">
        <f>Candlewood!E30</f>
        <v>20</v>
      </c>
      <c r="G22" s="90">
        <f>Candlewood!M30</f>
        <v>41</v>
      </c>
      <c r="H22" s="85">
        <f>Candlewood!L30</f>
        <v>100.33</v>
      </c>
      <c r="I22" s="85">
        <f t="shared" si="1"/>
        <v>2.4470731707317075</v>
      </c>
      <c r="K22" s="86" t="str">
        <f>YTD!S60</f>
        <v>Zack</v>
      </c>
      <c r="L22" s="85">
        <f>YTD!T60</f>
        <v>4.6199999999999992</v>
      </c>
    </row>
    <row r="23" spans="1:12" x14ac:dyDescent="0.25">
      <c r="A23" s="82" t="str">
        <f>YTD!E33</f>
        <v>Jim</v>
      </c>
      <c r="B23" s="82">
        <f>YTD!F33</f>
        <v>19</v>
      </c>
      <c r="C23" s="82">
        <f>YTD!G33</f>
        <v>129</v>
      </c>
      <c r="E23" s="86" t="str">
        <f>YTD!L19</f>
        <v>Pachaug</v>
      </c>
      <c r="F23" s="83">
        <f>Pachaug!E30</f>
        <v>20</v>
      </c>
      <c r="G23" s="90">
        <f>Pachaug!M30</f>
        <v>35</v>
      </c>
      <c r="H23" s="85">
        <f>Pachaug!L30</f>
        <v>53.17</v>
      </c>
      <c r="I23" s="85">
        <f t="shared" si="1"/>
        <v>1.5191428571428571</v>
      </c>
      <c r="K23" s="86" t="str">
        <f>YTD!S61</f>
        <v>Mike</v>
      </c>
      <c r="L23" s="85">
        <f>YTD!T61</f>
        <v>4</v>
      </c>
    </row>
    <row r="24" spans="1:12" x14ac:dyDescent="0.25">
      <c r="A24" s="82" t="str">
        <f>YTD!E34</f>
        <v>Rich B</v>
      </c>
      <c r="B24" s="82">
        <f>YTD!F34</f>
        <v>20</v>
      </c>
      <c r="C24" s="82">
        <f>YTD!G34</f>
        <v>132</v>
      </c>
      <c r="E24" s="86" t="str">
        <f>YTD!L20</f>
        <v>Beach</v>
      </c>
      <c r="F24" s="83">
        <f>Beach!E30</f>
        <v>21</v>
      </c>
      <c r="G24" s="90">
        <f>Beach!M30</f>
        <v>28</v>
      </c>
      <c r="H24" s="85">
        <f>Beach!L30</f>
        <v>24.390000000000004</v>
      </c>
      <c r="I24" s="85">
        <f t="shared" si="1"/>
        <v>0.87107142857142872</v>
      </c>
      <c r="K24" s="86" t="str">
        <f>YTD!S59</f>
        <v>Jim</v>
      </c>
      <c r="L24" s="85">
        <f>YTD!T59</f>
        <v>3.47</v>
      </c>
    </row>
    <row r="25" spans="1:12" x14ac:dyDescent="0.25">
      <c r="A25" s="82" t="str">
        <f>YTD!E35</f>
        <v>Mike</v>
      </c>
      <c r="B25" s="82">
        <f>YTD!F35</f>
        <v>21</v>
      </c>
      <c r="C25" s="82">
        <f>YTD!G35</f>
        <v>155</v>
      </c>
      <c r="E25" s="86" t="str">
        <f>YTD!L21</f>
        <v>Masapaug</v>
      </c>
      <c r="F25" s="83">
        <f>Masapaug!E30</f>
        <v>20</v>
      </c>
      <c r="G25" s="90">
        <f>Masapaug!M30</f>
        <v>27</v>
      </c>
      <c r="H25" s="85">
        <f>Masapaug!L30</f>
        <v>44.95</v>
      </c>
      <c r="I25" s="85">
        <f t="shared" si="1"/>
        <v>1.664814814814815</v>
      </c>
      <c r="K25" s="86" t="str">
        <f>YTD!S64</f>
        <v>Rick M</v>
      </c>
      <c r="L25" s="85">
        <f>YTD!T64</f>
        <v>2.56</v>
      </c>
    </row>
    <row r="26" spans="1:12" x14ac:dyDescent="0.25">
      <c r="A26" s="82" t="str">
        <f>YTD!E36</f>
        <v>Rick M</v>
      </c>
      <c r="B26" s="82">
        <f>YTD!F36</f>
        <v>22</v>
      </c>
      <c r="C26" s="82">
        <f>YTD!G36</f>
        <v>174</v>
      </c>
      <c r="E26" s="86" t="str">
        <f>YTD!L22</f>
        <v>CT River 2</v>
      </c>
      <c r="F26" s="83">
        <f>'CT River 2'!E30</f>
        <v>19</v>
      </c>
      <c r="G26" s="90">
        <f>'CT River 2'!M30</f>
        <v>17</v>
      </c>
      <c r="H26" s="85">
        <f>'CT River 2'!L30</f>
        <v>28.39</v>
      </c>
      <c r="I26" s="85">
        <f t="shared" si="1"/>
        <v>1.67</v>
      </c>
    </row>
    <row r="28" spans="1:12" x14ac:dyDescent="0.25">
      <c r="E28" s="87" t="s">
        <v>54</v>
      </c>
      <c r="F28" s="88"/>
      <c r="G28" s="88"/>
      <c r="H28" s="88"/>
      <c r="I28" s="89"/>
    </row>
    <row r="29" spans="1:12" x14ac:dyDescent="0.25">
      <c r="E29" s="81" t="s">
        <v>20</v>
      </c>
      <c r="F29" s="180" t="s">
        <v>55</v>
      </c>
      <c r="G29" s="181"/>
      <c r="H29" s="180" t="s">
        <v>21</v>
      </c>
      <c r="I29" s="181"/>
    </row>
    <row r="30" spans="1:12" x14ac:dyDescent="0.25">
      <c r="E30" s="84" t="str">
        <f>YTD!L15</f>
        <v>CT River</v>
      </c>
      <c r="F30" s="178">
        <f>IF(Teams!N4=20,"N/A",Teams!N4)</f>
        <v>0</v>
      </c>
      <c r="G30" s="179"/>
      <c r="H30" s="174">
        <f>Teams!O4</f>
        <v>0</v>
      </c>
      <c r="I30" s="175"/>
    </row>
    <row r="31" spans="1:12" x14ac:dyDescent="0.25">
      <c r="E31" s="84" t="str">
        <f>YTD!L16</f>
        <v>Lilly</v>
      </c>
      <c r="F31" s="178">
        <f>IF(Teams!N34=20,"N/A",Teams!N34)</f>
        <v>2</v>
      </c>
      <c r="G31" s="179"/>
      <c r="H31" s="174">
        <f>Teams!O34</f>
        <v>14.55</v>
      </c>
      <c r="I31" s="175"/>
    </row>
    <row r="32" spans="1:12" x14ac:dyDescent="0.25">
      <c r="E32" s="84" t="str">
        <f>YTD!L17</f>
        <v>Winchester</v>
      </c>
      <c r="F32" s="178">
        <f>IF(Teams!N64=20,"N/A",Teams!N64)</f>
        <v>9</v>
      </c>
      <c r="G32" s="179"/>
      <c r="H32" s="174">
        <f>Teams!O64</f>
        <v>19.79</v>
      </c>
      <c r="I32" s="175"/>
    </row>
    <row r="33" spans="1:9" x14ac:dyDescent="0.25">
      <c r="E33" s="84" t="str">
        <f>YTD!L18</f>
        <v>candlewood</v>
      </c>
      <c r="F33" s="178">
        <f>IF(Teams!N94=20,"N/A",Teams!N94)</f>
        <v>6</v>
      </c>
      <c r="G33" s="179"/>
      <c r="H33" s="174">
        <f>Teams!O94</f>
        <v>18.23</v>
      </c>
      <c r="I33" s="175"/>
    </row>
    <row r="34" spans="1:9" x14ac:dyDescent="0.25">
      <c r="E34" s="84" t="str">
        <f>YTD!L19</f>
        <v>Pachaug</v>
      </c>
      <c r="F34" s="178">
        <f>IF(Teams!AD4=20,"N/A",Teams!AD4)</f>
        <v>1</v>
      </c>
      <c r="G34" s="179"/>
      <c r="H34" s="174">
        <f>Teams!AE4</f>
        <v>9.14</v>
      </c>
      <c r="I34" s="175"/>
    </row>
    <row r="35" spans="1:9" x14ac:dyDescent="0.25">
      <c r="E35" s="84" t="str">
        <f>YTD!L20</f>
        <v>Beach</v>
      </c>
      <c r="F35" s="178">
        <f>IF(Teams!AD34=20,"N/A",Teams!AD34)</f>
        <v>2</v>
      </c>
      <c r="G35" s="179"/>
      <c r="H35" s="174">
        <f>Teams!AE34</f>
        <v>9.0100000000000016</v>
      </c>
      <c r="I35" s="175"/>
    </row>
    <row r="36" spans="1:9" x14ac:dyDescent="0.25">
      <c r="E36" s="84" t="str">
        <f>YTD!L21</f>
        <v>Masapaug</v>
      </c>
      <c r="F36" s="182">
        <f>IF(Teams!AD64=20,"N/A",Teams!AD64)</f>
        <v>9</v>
      </c>
      <c r="G36" s="182"/>
      <c r="H36" s="171">
        <f>Teams!AE64</f>
        <v>12.39</v>
      </c>
      <c r="I36" s="172"/>
    </row>
    <row r="37" spans="1:9" x14ac:dyDescent="0.25">
      <c r="E37" s="84" t="str">
        <f>YTD!L22</f>
        <v>CT River 2</v>
      </c>
      <c r="F37" s="182">
        <f>IF(Teams!AD94=20,"N/A",Teams!AD94)</f>
        <v>3</v>
      </c>
      <c r="G37" s="182"/>
      <c r="H37" s="171">
        <f>Teams!AE94</f>
        <v>9.32</v>
      </c>
      <c r="I37" s="172"/>
    </row>
    <row r="44" spans="1:9" x14ac:dyDescent="0.25">
      <c r="A44" s="176"/>
      <c r="B44" s="176"/>
      <c r="C44" s="176"/>
    </row>
  </sheetData>
  <sortState xmlns:xlrd2="http://schemas.microsoft.com/office/spreadsheetml/2017/richdata2" ref="K5:L29">
    <sortCondition descending="1" ref="L5"/>
    <sortCondition ref="K5"/>
  </sortState>
  <mergeCells count="23">
    <mergeCell ref="A44:C44"/>
    <mergeCell ref="K3:L3"/>
    <mergeCell ref="E3:I3"/>
    <mergeCell ref="A3:C3"/>
    <mergeCell ref="F31:G31"/>
    <mergeCell ref="F34:G34"/>
    <mergeCell ref="F29:G29"/>
    <mergeCell ref="H29:I29"/>
    <mergeCell ref="F30:G30"/>
    <mergeCell ref="F32:G32"/>
    <mergeCell ref="F33:G33"/>
    <mergeCell ref="H34:I34"/>
    <mergeCell ref="H35:I35"/>
    <mergeCell ref="F35:G35"/>
    <mergeCell ref="F36:G36"/>
    <mergeCell ref="F37:G37"/>
    <mergeCell ref="H36:I36"/>
    <mergeCell ref="H37:I37"/>
    <mergeCell ref="A1:L1"/>
    <mergeCell ref="H30:I30"/>
    <mergeCell ref="H32:I32"/>
    <mergeCell ref="H33:I33"/>
    <mergeCell ref="H31:I31"/>
  </mergeCells>
  <phoneticPr fontId="0" type="noConversion"/>
  <conditionalFormatting sqref="I10">
    <cfRule type="cellIs" dxfId="0" priority="1" stopIfTrue="1" operator="equal">
      <formula>"Yes"</formula>
    </cfRule>
  </conditionalFormatting>
  <printOptions horizontalCentered="1" verticalCentered="1"/>
  <pageMargins left="0.75" right="0.75" top="1" bottom="1" header="0.5" footer="0.5"/>
  <pageSetup orientation="landscape" r:id="rId1"/>
  <headerFooter alignWithMargins="0"/>
  <webPublishItems count="2">
    <webPublishItem id="8725" divId="MVBC Trail 2005_8725" sourceType="sheet" destinationFile="C:\test\MVBCTrail2005XL.htm" title="MVBC Tournament Standings"/>
    <webPublishItem id="26586" divId="MVBC Trail 2006_26586" sourceType="printArea" destinationFile="C:\mvbc\report200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CT River</vt:lpstr>
      <vt:lpstr>Lilly</vt:lpstr>
      <vt:lpstr>Winchester</vt:lpstr>
      <vt:lpstr>Candlewood</vt:lpstr>
      <vt:lpstr>Pachaug</vt:lpstr>
      <vt:lpstr>Beach</vt:lpstr>
      <vt:lpstr>Masapaug</vt:lpstr>
      <vt:lpstr>CT River 2</vt:lpstr>
      <vt:lpstr>Teams</vt:lpstr>
      <vt:lpstr>YTD</vt:lpstr>
      <vt:lpstr>Report</vt:lpstr>
      <vt:lpstr>Beach!cr_frmpatchaug_pachaug</vt:lpstr>
      <vt:lpstr>Candlewood!cr_frmpatchaug_pachaug</vt:lpstr>
      <vt:lpstr>Lilly!cr_frmpatchaug_pachaug</vt:lpstr>
      <vt:lpstr>Masapaug!cr_frmpatchaug_pachaug</vt:lpstr>
      <vt:lpstr>Pachaug!cr_frmpatchaug_pachaug</vt:lpstr>
      <vt:lpstr>Winchester!cr_frmpatchaug_pachaug</vt:lpstr>
      <vt:lpstr>Beach!Print_Area</vt:lpstr>
      <vt:lpstr>Candlewood!Print_Area</vt:lpstr>
      <vt:lpstr>'CT River'!Print_Area</vt:lpstr>
      <vt:lpstr>Lilly!Print_Area</vt:lpstr>
      <vt:lpstr>Masapaug!Print_Area</vt:lpstr>
      <vt:lpstr>Pachaug!Print_Area</vt:lpstr>
      <vt:lpstr>Report!Print_Area</vt:lpstr>
      <vt:lpstr>Winchester!Print_Area</vt:lpstr>
      <vt:lpstr>Pts._YTD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Rustic</dc:creator>
  <cp:lastModifiedBy>Jen</cp:lastModifiedBy>
  <cp:lastPrinted>2019-05-12T14:43:48Z</cp:lastPrinted>
  <dcterms:created xsi:type="dcterms:W3CDTF">2004-06-11T15:14:21Z</dcterms:created>
  <dcterms:modified xsi:type="dcterms:W3CDTF">2020-10-23T23:34:07Z</dcterms:modified>
</cp:coreProperties>
</file>